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165" windowHeight="3060" activeTab="0"/>
  </bookViews>
  <sheets>
    <sheet name="งบรับ-จ่ายเงิน" sheetId="1" r:id="rId1"/>
    <sheet name="รายงานกระแสเงินสดแบบใหม่" sheetId="2" r:id="rId2"/>
    <sheet name="รายละเอียดรายได้" sheetId="3" r:id="rId3"/>
    <sheet name="ประกอบงบกลาง" sheetId="4" r:id="rId4"/>
    <sheet name="Sheet1 (2)" sheetId="5" r:id="rId5"/>
  </sheets>
  <externalReferences>
    <externalReference r:id="rId8"/>
  </externalReferences>
  <definedNames>
    <definedName name="_xlnm.Print_Titles" localSheetId="1">'รายงานกระแสเงินสดแบบใหม่'!$4:$4</definedName>
    <definedName name="_xlnm.Print_Titles" localSheetId="2">'รายละเอียดรายได้'!$6:$7</definedName>
  </definedNames>
  <calcPr fullCalcOnLoad="1"/>
</workbook>
</file>

<file path=xl/sharedStrings.xml><?xml version="1.0" encoding="utf-8"?>
<sst xmlns="http://schemas.openxmlformats.org/spreadsheetml/2006/main" count="468" uniqueCount="349">
  <si>
    <t>รหัสบัญชี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</si>
  <si>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</si>
  <si>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</si>
  <si>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</si>
  <si>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</si>
  <si>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</si>
  <si>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</si>
  <si>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 xml:space="preserve"> -  เพื่อโปรดทราบ</t>
  </si>
  <si>
    <t>ทราบ</t>
  </si>
  <si>
    <t>เงินมัดจำประกันสัญญา</t>
  </si>
  <si>
    <t>เงินส่วนลด 6%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</si>
  <si>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</si>
  <si>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</si>
  <si>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</si>
  <si>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</si>
  <si>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</si>
  <si>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</si>
  <si>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</si>
  <si>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</si>
  <si>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</si>
  <si>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</si>
  <si>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</si>
  <si>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</si>
  <si>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</si>
  <si>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</si>
  <si>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</si>
  <si>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</si>
  <si>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</si>
  <si>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</si>
  <si>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</si>
  <si>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</si>
  <si>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</si>
  <si>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รวมรายรับทั้งสิ้น</t>
  </si>
  <si>
    <t>ค่าครุภัณฑ์</t>
  </si>
  <si>
    <t>ค่าที่ดินและสิ่งก่อสร้าง</t>
  </si>
  <si>
    <t>รายงานกระแสเงินสด</t>
  </si>
  <si>
    <t>ตั้งแต่ต้นปีถึงปัจจุบัน</t>
  </si>
  <si>
    <t>รับสูง  หรือ  (ต่ำ)  กว่าจ่าย</t>
  </si>
  <si>
    <t>จำนวนเงิน</t>
  </si>
  <si>
    <t>เงินทุนโครงการเศรษฐกิจชุมชน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</si>
  <si>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</si>
  <si>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</si>
  <si>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</si>
  <si>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</si>
  <si>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>ลูกหนี้เงินยืมเงินสะสม</t>
  </si>
  <si>
    <t>ภาษี หัก ณ ที่จ่าย</t>
  </si>
  <si>
    <t>สูง / ต่ำกว่า</t>
  </si>
  <si>
    <t>111100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</si>
  <si>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</si>
  <si>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</si>
  <si>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</si>
  <si>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</si>
  <si>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</si>
  <si>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</si>
  <si>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</si>
  <si>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</si>
  <si>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</si>
  <si>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551000</t>
  </si>
  <si>
    <t>เงินเดือนฝ่ายการเมือง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</si>
  <si>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</si>
  <si>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</si>
  <si>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</si>
  <si>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</si>
  <si>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</si>
  <si>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</si>
  <si>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</si>
  <si>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431000</t>
  </si>
  <si>
    <t>412303</t>
  </si>
  <si>
    <t>413003</t>
  </si>
  <si>
    <t>415004</t>
  </si>
  <si>
    <t>415999</t>
  </si>
  <si>
    <t>400000</t>
  </si>
  <si>
    <t>เงินค่าใช้จ่าย 5%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</si>
  <si>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</si>
  <si>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</si>
  <si>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</si>
  <si>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</si>
  <si>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</si>
  <si>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</si>
  <si>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</si>
  <si>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</si>
  <si>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</si>
  <si>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</si>
  <si>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</si>
  <si>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</si>
  <si>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</si>
  <si>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</si>
  <si>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</si>
  <si>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</si>
  <si>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</si>
  <si>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421000</t>
  </si>
  <si>
    <t>ค่ารักษาพยาบาล</t>
  </si>
  <si>
    <t>ค่าที่ดินและสิ่งก่อสร้าง-โครงการก่อสร้างถนนลูกรัง หมู่ 9</t>
  </si>
  <si>
    <t>รายจ่ายค้างจ่าย (หมายเหตุ 4)</t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</si>
  <si>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</si>
  <si>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</si>
  <si>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</si>
  <si>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</si>
  <si>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</si>
  <si>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</si>
  <si>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</si>
  <si>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</si>
  <si>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</si>
  <si>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</si>
  <si>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</si>
  <si>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310000</t>
  </si>
  <si>
    <t>113100</t>
  </si>
  <si>
    <t>113302</t>
  </si>
  <si>
    <t>113500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</si>
  <si>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</si>
  <si>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</si>
  <si>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</si>
  <si>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</si>
  <si>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</si>
  <si>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รายจ่ายค้างจ่าย</t>
  </si>
  <si>
    <t>ณ วันที่  30  กันยายน  2558</t>
  </si>
  <si>
    <t>ลูกหนี้เงินสะสม</t>
  </si>
  <si>
    <t>190004</t>
  </si>
  <si>
    <t>เจ้าหนี้เงินสะสม</t>
  </si>
  <si>
    <t>290001</t>
  </si>
  <si>
    <t>210402</t>
  </si>
  <si>
    <t>เงินรอคืนจังหวัด(ค่าปรับผิดสัญญา)</t>
  </si>
  <si>
    <t>รายจ่ายค้างจ่าย (หมายเหตุ 6)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</si>
  <si>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</si>
  <si>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</si>
  <si>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</si>
  <si>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</si>
  <si>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(สำนักปลัด)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</si>
  <si>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(กองคลัง)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</si>
  <si>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(ส่วนการศึกษา)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</si>
  <si>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(ส่วนสาธารณสุข)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</si>
  <si>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(กองช่าง)</t>
  </si>
  <si>
    <t>ค่าอาหารเสริมนม เดือน กันยายน-ตุลาคม 2558</t>
  </si>
  <si>
    <t>ค่าตอบแทนพนักงานจ้าง(สำนักปลัด)</t>
  </si>
  <si>
    <t>ค่าตอบแทนพนักงานจ้าง(กองคลัง)</t>
  </si>
  <si>
    <t>ค่าตอบแทนพนักงานจ้าง(ส่วนการศึกษา)</t>
  </si>
  <si>
    <t>ค่าตอบแทนพนักงานจ้าง(กองช่าง)</t>
  </si>
  <si>
    <t>เบี้ยยังชีพผู้สูงอายุ</t>
  </si>
  <si>
    <t>เบี้ยยังชีพคนพิการ</t>
  </si>
  <si>
    <t>ค่าจัดการเรียนการสอนศูนย์พัฒนาเด็กเล็ก</t>
  </si>
  <si>
    <t>ค่าใช้จ่ายสำหรับฟื้นฟูผู้ติดยาเสพติด</t>
  </si>
  <si>
    <t>ค่าใช้จ่ายสำหรับฝึกอบรมอาชีพให้แก่ผู้ที่ผ่านการบำบัดฟื้นฟู</t>
  </si>
  <si>
    <t>รายได้จากรัฐบาลค้างรับ</t>
  </si>
  <si>
    <t>113200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</si>
  <si>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</si>
  <si>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</si>
  <si>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441000</t>
  </si>
  <si>
    <t>องค์การบริหารส่วนตำบลคลองเส</t>
  </si>
  <si>
    <t>ประมาณการ  (บาท)</t>
  </si>
  <si>
    <t>เงินอุดหนุนระบุวัตถุประสงค์/เฉพาะกิจ(บาท)</t>
  </si>
  <si>
    <t>รวม  (บาท)</t>
  </si>
  <si>
    <t>เกิดขึ้นจริง  (บาท)</t>
  </si>
  <si>
    <t>จำนวนเงินเดือนนี้ที่เกิดขึ้นจริง  (บาท)</t>
  </si>
  <si>
    <t>รายรับ  (หมายเหตุ  1)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</si>
  <si>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</si>
  <si>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</si>
  <si>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</si>
  <si>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</si>
  <si>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</si>
  <si>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</si>
  <si>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                   </t>
  </si>
  <si>
    <t>เงินอุดหนุนทั่วไประบุวัตถุประสงค์/เฉพาะกิจ</t>
  </si>
  <si>
    <t>414000</t>
  </si>
  <si>
    <t>440000</t>
  </si>
  <si>
    <t>เงินรับฝาก(หมายเหตุ 3)</t>
  </si>
  <si>
    <t>เรียน  นายกองค์การบริหารส่วนตำบลคลองเส</t>
  </si>
  <si>
    <t>นายกองค์การบริหารส่วนตำบลคลองส</t>
  </si>
  <si>
    <t>(นายสมพงศ์  วิไล)</t>
  </si>
  <si>
    <t>510000</t>
  </si>
  <si>
    <t>รายจ่ายอื่น</t>
  </si>
  <si>
    <t>เงินรับฝาก   (หมายเหตุ 3)</t>
  </si>
  <si>
    <t>เงินเดือนฝ่ายประจำ</t>
  </si>
  <si>
    <t xml:space="preserve">                                            ผู้อำนวยการกองคลัง                                                                    ปลัดองค์การบริหารส่วนตำบล</t>
  </si>
  <si>
    <t>รายงานรับ - จ่ายเงิน</t>
  </si>
  <si>
    <t>รับเงินรายรับ</t>
  </si>
  <si>
    <t>รับเงินอุดหนุนทั่วไประบุวัตถุประสงค์</t>
  </si>
  <si>
    <t>รับเงินอุดหนุทั่วไปเพื่อพัฒนาประเทศ</t>
  </si>
  <si>
    <t>รับเงินรับฝาก</t>
  </si>
  <si>
    <t>จ่ายเงินรับฝาก</t>
  </si>
  <si>
    <t xml:space="preserve">ลูกหนี้-ภาษีบำรุงท้องที่  </t>
  </si>
  <si>
    <t>จ่ายเงินรายจ่ายตามงบประมาณ</t>
  </si>
  <si>
    <t>จ่ายเงินอุดหนุนทั่วไประบุวัตถุประสงค์</t>
  </si>
  <si>
    <t>จ่ายเงินอุดหนุทั่วไปเพื่อพัฒนาประเทศ</t>
  </si>
  <si>
    <t>ลูกหนี้-เงินยืมเงินงบประมาณ</t>
  </si>
  <si>
    <t>ลูกหนี้-เงินยืมเงินสะสม</t>
  </si>
  <si>
    <t>จ่ายคืนเงินโครงการป้องกันและแก้ไขปัญหายาเสพติด</t>
  </si>
  <si>
    <t>หมายเหตุ  1</t>
  </si>
  <si>
    <t>หมวดรายได้จากสาธารณูปโภคและการพาณิชย์</t>
  </si>
  <si>
    <t>1.  รายได้จากสาธารณูปโภคและการพาณิชย์</t>
  </si>
  <si>
    <t>2.  รายได้เบ็ดเตล็ดอื่น ๆ</t>
  </si>
  <si>
    <t>1.  รายได้จากทุนอื่นๆ</t>
  </si>
  <si>
    <t>2.  ภาษีมูลค่าเพิ่มตาม พ.ร.บ.  กำหนดแผนฯ</t>
  </si>
  <si>
    <t>3.  ภาษีมูลค่าเพิ่มตาม  พ.ร.บ.จัดสรรรายได้ฯ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</si>
  <si>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</si>
  <si>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</si>
  <si>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</si>
  <si>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</si>
  <si>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ค่าภาคหลวงปิโตรเลียม</t>
  </si>
  <si>
    <t>9.  ค่าธรรมเนียมจดทะเบียนสิทธิและนิติกรรมตามประมวลกฎหมายที่ดิน</t>
  </si>
  <si>
    <t>3.  ภาษีป้าย</t>
  </si>
  <si>
    <t>412307</t>
  </si>
  <si>
    <t>414006</t>
  </si>
  <si>
    <t>416999</t>
  </si>
  <si>
    <t>1.  เงินอุดหนุนทั่วไปเพื่อพัฒนาประเทศ</t>
  </si>
  <si>
    <t>412104</t>
  </si>
  <si>
    <t>412299</t>
  </si>
  <si>
    <t>องค์การบริหารส่วนตำบล</t>
  </si>
  <si>
    <t>รายได้จากการสาธารณูปโภคและการพาณิชย์</t>
  </si>
  <si>
    <t>ลูกหนี้เงินยืมเงินงบประมาณ</t>
  </si>
  <si>
    <t>ลูกหนี้เงินยืมเงินงบประมาณ  (1)</t>
  </si>
  <si>
    <t>ลูกหนี้เงินยืมเงินงบประมาณ  (2)</t>
  </si>
  <si>
    <t>เงินสด</t>
  </si>
  <si>
    <t>เงินฝากธนาคาร</t>
  </si>
  <si>
    <t>111200</t>
  </si>
  <si>
    <t>รับคืน  เงิน  กบท.</t>
  </si>
  <si>
    <t>รับคืน  เงินเดือนครู</t>
  </si>
  <si>
    <t>441001</t>
  </si>
  <si>
    <t>รับคืน  เงินเดือนพนักงาน  (ฝ่ายประจำ)</t>
  </si>
  <si>
    <t>220100</t>
  </si>
  <si>
    <t>จ่ายคืนเงินอุดหนุนทั่วไปสนับสนุนศูนย์พัฒนาเด็กเล็ก</t>
  </si>
  <si>
    <t>นายกองค์การบริหารส่วนตำบลคลองเส</t>
  </si>
  <si>
    <t>ลูกหนี้เงินยืม-โครงการป้องกันและแก้ไขปัญหาไฟป่า</t>
  </si>
  <si>
    <t>113800</t>
  </si>
  <si>
    <t>ปี  2558</t>
  </si>
  <si>
    <t>ปี  2559</t>
  </si>
  <si>
    <t>หมู่ที่</t>
  </si>
  <si>
    <t>ชื่อ</t>
  </si>
  <si>
    <t>นางวรรณา  พรหมเพชร</t>
  </si>
  <si>
    <t>นางนงเยาว์  ขุนสิทธิ์</t>
  </si>
  <si>
    <t>นายสัมฤทธิ์  นาควงศ์</t>
  </si>
  <si>
    <t>นายศักดิ์ชัย  ทิพย์จักษุ</t>
  </si>
  <si>
    <t>นางสมรัก  ทิพย์จักษุ</t>
  </si>
  <si>
    <t>นายโสภล  ช่วยจันทร์</t>
  </si>
  <si>
    <t>นายวิชิต  ยอดมณี</t>
  </si>
  <si>
    <t>นายสมพร  หีดนุ้ย</t>
  </si>
  <si>
    <t>นายปรีดา  ไชยเพชร</t>
  </si>
  <si>
    <t>นายธีระพล  อุบลสวัสดิ์</t>
  </si>
  <si>
    <t>นายอุดม  เอียดน้อย</t>
  </si>
  <si>
    <t>นางลิดา  ปรีชา</t>
  </si>
  <si>
    <t>นางหนูลัย  บริพันธ์</t>
  </si>
  <si>
    <t>นายทวี  อานนท์</t>
  </si>
  <si>
    <t>นางสุคนทิพย์  สั่งสัพพันธ์</t>
  </si>
  <si>
    <t>นายพงศธร  บัวกรด</t>
  </si>
  <si>
    <t>นายสุวรรณ์  จะรา</t>
  </si>
  <si>
    <t>นายสมหมาย  หนูช่วย</t>
  </si>
  <si>
    <t>บจก.บีเอฟเคที</t>
  </si>
  <si>
    <t>นายวัชรา  ดิษฐรักษ์</t>
  </si>
  <si>
    <t>นายอำพล  บุญนำ</t>
  </si>
  <si>
    <t>นายมิตรชัย  พรหมจันทร์</t>
  </si>
  <si>
    <t>นายอุทัย  สุดสาย</t>
  </si>
  <si>
    <t>นางมะลิ  จันทะโร</t>
  </si>
  <si>
    <t>นางไพจิตร  สมเคราะห์</t>
  </si>
  <si>
    <t>นายสุรินทร์  ชิดเชี่ยว</t>
  </si>
  <si>
    <t>นายธนากร  แสงแก้ว</t>
  </si>
  <si>
    <t>นายสุวิทย์  จิตแจ่ม</t>
  </si>
  <si>
    <t>บมจ.โทเทิล  แอ็คเซ็ลฯ</t>
  </si>
  <si>
    <t>บจก.  ทรูทูฟ</t>
  </si>
  <si>
    <t>นางวรรณา  ศรีสว่าง</t>
  </si>
  <si>
    <t>น.ส.อโณทัย  หนูจันทร์แก้ง</t>
  </si>
  <si>
    <t>นายสวัสดิ์  ปรีชา</t>
  </si>
  <si>
    <t>นายเสงียม  จันทร์สุข</t>
  </si>
  <si>
    <t>นางยุภารัตน์  รักษ์วงศ์</t>
  </si>
  <si>
    <t>นางจารึก  สองศรี</t>
  </si>
  <si>
    <t>บจก.แฟกซ์ไลน์</t>
  </si>
  <si>
    <t>นางเตือนใจ  เจริญ</t>
  </si>
  <si>
    <t>นายสมเกียรติ  ประพันธ์</t>
  </si>
  <si>
    <t>นางสายใจ  ไชยชาญ</t>
  </si>
  <si>
    <t>นายสุทิน  แสงมณี</t>
  </si>
  <si>
    <t>น.ส.สุฑารัตน์  โสดา</t>
  </si>
  <si>
    <t>นายสมบัติ  พลายแก้ว</t>
  </si>
  <si>
    <t>นายศิลป์ชัย  ปรีชา</t>
  </si>
  <si>
    <t>ลำดับเล่ม  12</t>
  </si>
  <si>
    <t>นางแจ่มนภา  ชื่นชม</t>
  </si>
  <si>
    <t>นายบัญชากร  ศรีอินทร์</t>
  </si>
  <si>
    <t>นายคเชนทร์  เสนามิตร</t>
  </si>
  <si>
    <t>นายสมชาย  พลพร</t>
  </si>
  <si>
    <t>นางสรญา  คำนุ่น</t>
  </si>
  <si>
    <t>นายสุพจน์  สาระพงศ์</t>
  </si>
  <si>
    <t>นางวรรณา  สิทธิฤทธิ์</t>
  </si>
  <si>
    <t>นางจรัสศรี  ชุมณี</t>
  </si>
  <si>
    <t>นายสนไชย  สวนกูล</t>
  </si>
  <si>
    <t>นายปรีดา  ทะเดช</t>
  </si>
  <si>
    <t>นางนาตญา  พรหมขวัญ</t>
  </si>
  <si>
    <t xml:space="preserve">                                         ( นางศุภายินี  กุมารจันทร์)                                                                   (นายสาโรจน์  รัตนสุคนธ์)</t>
  </si>
  <si>
    <t>จ่ายเดือนนี้</t>
  </si>
  <si>
    <t>จ่ายตั้งแต่ต้นปี</t>
  </si>
  <si>
    <t>1.  ประกันสังคม</t>
  </si>
  <si>
    <t>2.  เบี้ยผู้สูงอายุ</t>
  </si>
  <si>
    <t>4.  เบี้ยผู้ป่วยเอดส์</t>
  </si>
  <si>
    <t>3.  เบี้ยผู้พิการ</t>
  </si>
  <si>
    <t>5.  สำรองจ่าย</t>
  </si>
  <si>
    <t>6.  บำเหน็จบำนาญ</t>
  </si>
  <si>
    <t>รายละเอียดประกอบรายจ่ายเงินเดือนฝ่ายประจำ</t>
  </si>
  <si>
    <t>รายละเอียดประกอบรายจ่ายงบกลาง</t>
  </si>
  <si>
    <t>รายละเอียดประกอบรายจ่ายเงินเดือนฝ่ายการเมือง</t>
  </si>
  <si>
    <t>1.  เงินเดือนนายก/รองนายก</t>
  </si>
  <si>
    <t>2.  ค่าตอบแทนประจำตำแหน่งนายก/รองนายก</t>
  </si>
  <si>
    <t>3.  ค่าตอบแทนพิเศษนายก/รองนายก</t>
  </si>
  <si>
    <t>4.  ค่าตอบแทนเลขานุการนายก</t>
  </si>
  <si>
    <t>5.  ค่าตอบแทนสมาชิกสภา อบต.</t>
  </si>
  <si>
    <t>1.  เงินเดือนพนักงาน</t>
  </si>
  <si>
    <t>2.  เงินประจำตำแหน่ง</t>
  </si>
  <si>
    <t>3.  ค่าจ้างลูกจ้างประจำ</t>
  </si>
  <si>
    <t>4.  ค่าตอบแทนพนักงานจ้าง</t>
  </si>
  <si>
    <t>5.  เงินเพิ่มต่างๆ  ของพนักงานจ้าง</t>
  </si>
  <si>
    <t>รวมรายจ่ายฝ่ายการเมือง</t>
  </si>
  <si>
    <t>รวมรายจ่ายฝ่ายประจำ</t>
  </si>
  <si>
    <t>รวมรายจ่ายงบกลาง</t>
  </si>
  <si>
    <t xml:space="preserve">                  ( นางศุภายินี  กุมารจันทร์)                                                  (นายสาโรจน์  รัตนสุคนธ์)</t>
  </si>
  <si>
    <t xml:space="preserve">                     ผู้อำนวยการกองคลัง                                                     ปลัดองค์การบริหารส่วนตำบล</t>
  </si>
  <si>
    <t>1.  ค่าธรรมเนียมเกี่ยวกับใบอนุญาตการขายสุรา</t>
  </si>
  <si>
    <t>2.  ค่าธรรมเนียมเกี่ยวกับใบอนุญาตการพนัน</t>
  </si>
  <si>
    <t>3.  ค่าธรรมเนียมจดทะเบียนพาณิชย์</t>
  </si>
  <si>
    <t>4. ค่าปรับการผิดสัญญา</t>
  </si>
  <si>
    <t>5.  ค่าใบอนุญาตประกอบการค้าสำหรับกิจการที่เป็นอันตรายต่อสุขภาพ</t>
  </si>
  <si>
    <t>6.  ค่าใบอนุญาตเกี่ยวกับการควบคุมอาคาร</t>
  </si>
  <si>
    <t>7.  ค่าปรับอื่นๆ</t>
  </si>
  <si>
    <t>พนักงาน</t>
  </si>
  <si>
    <t>ครู</t>
  </si>
  <si>
    <t>รับคืนใบสำคัญ</t>
  </si>
  <si>
    <t>รับคืนเงินสด</t>
  </si>
  <si>
    <t>ลูกหนี้-เงินยืมเงินงบประมาณ  (1)</t>
  </si>
  <si>
    <t>ลูกหนี้-เงินยืมเงินงบประมาณ  (2)</t>
  </si>
  <si>
    <t>7.  สปสช.</t>
  </si>
  <si>
    <t>ลูกหนี้ภาษีโรงเรือนและที่ดิน</t>
  </si>
  <si>
    <t>113301</t>
  </si>
  <si>
    <t>ค่าบำรุงรักษาและปรับปรุงที่ดินและสิ่งก่อสร้าง</t>
  </si>
  <si>
    <t>543000</t>
  </si>
  <si>
    <t>ลูกหนี้-ภาษีโรงเรือนและที่ดิน</t>
  </si>
  <si>
    <t>4.  อากรฆ่าสัตว์</t>
  </si>
  <si>
    <t>411004</t>
  </si>
  <si>
    <t>ลูกหนี้เงินโครงการเศรษฐกิจชุมชน</t>
  </si>
  <si>
    <t>230199</t>
  </si>
  <si>
    <t>เงินอุดหนุนเฉพาะกิจซ่อมผิวทางแอสฟัลติกส์คอนกรีต</t>
  </si>
  <si>
    <t>441002</t>
  </si>
  <si>
    <t>ยอดรายรับ  ณ  31  มีนาคม  2560</t>
  </si>
  <si>
    <r>
      <rPr>
        <b/>
        <u val="double"/>
        <sz val="16"/>
        <rFont val="TH SarabunPSK"/>
        <family val="2"/>
      </rPr>
      <t>บวก</t>
    </r>
    <r>
      <rPr>
        <b/>
        <sz val="16"/>
        <rFont val="TH SarabunPSK"/>
        <family val="2"/>
      </rPr>
      <t xml:space="preserve">  รายรับ  1-20  เมษายน  2560</t>
    </r>
  </si>
  <si>
    <t>หัก  รายจ่าย  ณ  31  มีนาคม  2560</t>
  </si>
  <si>
    <t xml:space="preserve">      รายจ่ายเงินอุดหนุนทั่วไป</t>
  </si>
  <si>
    <t xml:space="preserve">         -  เบี้ยผู้สูงอายุ/พิการ/เอดส์</t>
  </si>
  <si>
    <t xml:space="preserve">         -  ด้านการศึกษา</t>
  </si>
  <si>
    <t xml:space="preserve">      รายจ่าย  1-20  เมษายน  2560</t>
  </si>
  <si>
    <t>ปีงบประมาณ  2560   ประจำเดือนเมษายน  พ.ศ.  2560</t>
  </si>
  <si>
    <t>เงินอุดหนุน  (เฉพาะกิจ)</t>
  </si>
  <si>
    <t>ค่าที่ดินและสิ่งก่อสร้าง  (เฉพาะกิจ)</t>
  </si>
  <si>
    <t>เงินสดยกไป</t>
  </si>
  <si>
    <t>ประจำเดือนเมษายน  2560</t>
  </si>
  <si>
    <t>ปีงบประมาณ  2560  เดือนเมษายน  2560</t>
  </si>
  <si>
    <t>ณ วันที่  30  เมษายน  2560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</si>
</sst>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_-* #,##0_-;\-* #,##0_-;_-* &quot;-&quot;??_-;_-@_-"/>
    <numFmt numFmtId="241" formatCode="_(* #,##0.0_);_(* \(#,##0.0\);_(* &quot;-&quot;??_);_(@_)"/>
    <numFmt numFmtId="242" formatCode="_(* #,##0_);_(* \(#,##0\);_(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double"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3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194" fontId="3" fillId="0" borderId="0" xfId="33" applyFont="1" applyAlignment="1">
      <alignment horizontal="right"/>
    </xf>
    <xf numFmtId="43" fontId="2" fillId="0" borderId="10" xfId="44" applyNumberFormat="1" applyFont="1" applyFill="1" applyBorder="1" applyAlignment="1">
      <alignment/>
    </xf>
    <xf numFmtId="194" fontId="2" fillId="0" borderId="10" xfId="33" applyFont="1" applyFill="1" applyBorder="1" applyAlignment="1">
      <alignment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94" fontId="3" fillId="0" borderId="11" xfId="33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194" fontId="3" fillId="0" borderId="12" xfId="33" applyFont="1" applyFill="1" applyBorder="1" applyAlignment="1">
      <alignment/>
    </xf>
    <xf numFmtId="194" fontId="3" fillId="0" borderId="12" xfId="0" applyNumberFormat="1" applyFont="1" applyFill="1" applyBorder="1" applyAlignment="1">
      <alignment/>
    </xf>
    <xf numFmtId="194" fontId="3" fillId="0" borderId="12" xfId="33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/>
    </xf>
    <xf numFmtId="194" fontId="3" fillId="0" borderId="13" xfId="0" applyNumberFormat="1" applyFont="1" applyFill="1" applyBorder="1" applyAlignment="1">
      <alignment/>
    </xf>
    <xf numFmtId="194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94" fontId="3" fillId="0" borderId="14" xfId="33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0" xfId="33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4" fontId="3" fillId="0" borderId="13" xfId="33" applyFont="1" applyFill="1" applyBorder="1" applyAlignment="1">
      <alignment/>
    </xf>
    <xf numFmtId="194" fontId="3" fillId="0" borderId="0" xfId="33" applyFont="1" applyFill="1" applyAlignment="1">
      <alignment horizontal="center"/>
    </xf>
    <xf numFmtId="194" fontId="3" fillId="0" borderId="16" xfId="33" applyFont="1" applyFill="1" applyBorder="1" applyAlignment="1">
      <alignment/>
    </xf>
    <xf numFmtId="194" fontId="3" fillId="0" borderId="0" xfId="33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94" fontId="3" fillId="0" borderId="0" xfId="33" applyFont="1" applyFill="1" applyAlignment="1">
      <alignment/>
    </xf>
    <xf numFmtId="0" fontId="3" fillId="0" borderId="0" xfId="0" applyFont="1" applyFill="1" applyAlignment="1">
      <alignment horizontal="left" indent="3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/>
    </xf>
    <xf numFmtId="194" fontId="3" fillId="0" borderId="17" xfId="33" applyFont="1" applyFill="1" applyBorder="1" applyAlignment="1">
      <alignment/>
    </xf>
    <xf numFmtId="194" fontId="2" fillId="0" borderId="18" xfId="33" applyFont="1" applyFill="1" applyBorder="1" applyAlignment="1">
      <alignment/>
    </xf>
    <xf numFmtId="194" fontId="2" fillId="0" borderId="0" xfId="33" applyFont="1" applyFill="1" applyAlignment="1">
      <alignment/>
    </xf>
    <xf numFmtId="194" fontId="3" fillId="0" borderId="17" xfId="33" applyFont="1" applyFill="1" applyBorder="1" applyAlignment="1">
      <alignment horizontal="center"/>
    </xf>
    <xf numFmtId="194" fontId="2" fillId="0" borderId="18" xfId="3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94" fontId="3" fillId="0" borderId="15" xfId="33" applyFont="1" applyFill="1" applyBorder="1" applyAlignment="1">
      <alignment/>
    </xf>
    <xf numFmtId="194" fontId="3" fillId="0" borderId="19" xfId="33" applyFont="1" applyFill="1" applyBorder="1" applyAlignment="1">
      <alignment/>
    </xf>
    <xf numFmtId="194" fontId="3" fillId="0" borderId="10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4" fontId="3" fillId="0" borderId="21" xfId="33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4" fontId="3" fillId="0" borderId="0" xfId="33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4" fontId="6" fillId="0" borderId="11" xfId="33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194" fontId="6" fillId="0" borderId="12" xfId="33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94" fontId="6" fillId="33" borderId="16" xfId="33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94" fontId="6" fillId="0" borderId="22" xfId="3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94" fontId="6" fillId="0" borderId="0" xfId="33" applyFont="1" applyFill="1" applyBorder="1" applyAlignment="1">
      <alignment vertical="center"/>
    </xf>
    <xf numFmtId="49" fontId="2" fillId="0" borderId="17" xfId="0" applyNumberFormat="1" applyFont="1" applyBorder="1" applyAlignment="1">
      <alignment/>
    </xf>
    <xf numFmtId="0" fontId="3" fillId="34" borderId="0" xfId="0" applyFont="1" applyFill="1" applyAlignment="1">
      <alignment/>
    </xf>
    <xf numFmtId="194" fontId="2" fillId="0" borderId="17" xfId="33" applyFont="1" applyBorder="1" applyAlignment="1">
      <alignment/>
    </xf>
    <xf numFmtId="49" fontId="2" fillId="0" borderId="17" xfId="33" applyNumberFormat="1" applyFont="1" applyBorder="1" applyAlignment="1">
      <alignment/>
    </xf>
    <xf numFmtId="49" fontId="3" fillId="0" borderId="0" xfId="33" applyNumberFormat="1" applyFont="1" applyAlignment="1">
      <alignment horizontal="center"/>
    </xf>
    <xf numFmtId="43" fontId="3" fillId="0" borderId="0" xfId="0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94" fontId="6" fillId="0" borderId="12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94" fontId="6" fillId="0" borderId="0" xfId="33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94" fontId="6" fillId="0" borderId="0" xfId="33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4" fontId="6" fillId="0" borderId="0" xfId="33" applyFont="1" applyFill="1" applyAlignment="1">
      <alignment horizontal="center"/>
    </xf>
    <xf numFmtId="194" fontId="6" fillId="0" borderId="0" xfId="0" applyNumberFormat="1" applyFont="1" applyAlignment="1">
      <alignment vertical="center"/>
    </xf>
    <xf numFmtId="19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94" fontId="2" fillId="0" borderId="14" xfId="33" applyFont="1" applyFill="1" applyBorder="1" applyAlignment="1">
      <alignment/>
    </xf>
    <xf numFmtId="43" fontId="2" fillId="0" borderId="0" xfId="0" applyNumberFormat="1" applyFont="1" applyFill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 horizontal="left" indent="3"/>
    </xf>
    <xf numFmtId="0" fontId="8" fillId="0" borderId="0" xfId="0" applyFont="1" applyAlignment="1">
      <alignment/>
    </xf>
    <xf numFmtId="194" fontId="8" fillId="0" borderId="0" xfId="33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94" fontId="8" fillId="0" borderId="14" xfId="33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94" fontId="8" fillId="0" borderId="14" xfId="33" applyFont="1" applyBorder="1" applyAlignment="1">
      <alignment horizontal="left"/>
    </xf>
    <xf numFmtId="194" fontId="8" fillId="0" borderId="0" xfId="33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194" fontId="50" fillId="0" borderId="0" xfId="33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left"/>
    </xf>
    <xf numFmtId="194" fontId="9" fillId="0" borderId="0" xfId="33" applyFont="1" applyBorder="1" applyAlignment="1">
      <alignment horizontal="left"/>
    </xf>
    <xf numFmtId="194" fontId="8" fillId="0" borderId="0" xfId="33" applyFont="1" applyBorder="1" applyAlignment="1">
      <alignment horizontal="left"/>
    </xf>
    <xf numFmtId="194" fontId="9" fillId="0" borderId="0" xfId="33" applyFont="1" applyBorder="1" applyAlignment="1">
      <alignment/>
    </xf>
    <xf numFmtId="194" fontId="8" fillId="0" borderId="0" xfId="33" applyFont="1" applyBorder="1" applyAlignment="1">
      <alignment/>
    </xf>
    <xf numFmtId="194" fontId="2" fillId="34" borderId="14" xfId="33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2" xfId="33" applyNumberFormat="1" applyFont="1" applyBorder="1" applyAlignment="1">
      <alignment horizontal="center"/>
    </xf>
    <xf numFmtId="194" fontId="3" fillId="0" borderId="11" xfId="33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>
      <alignment horizontal="center"/>
    </xf>
    <xf numFmtId="194" fontId="3" fillId="0" borderId="12" xfId="33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2" xfId="33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33" applyNumberFormat="1" applyFont="1" applyAlignment="1">
      <alignment/>
    </xf>
    <xf numFmtId="194" fontId="3" fillId="34" borderId="16" xfId="33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49" fontId="2" fillId="0" borderId="0" xfId="33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94" fontId="3" fillId="0" borderId="12" xfId="33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3" fillId="0" borderId="13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 quotePrefix="1">
      <alignment horizontal="center"/>
    </xf>
    <xf numFmtId="194" fontId="3" fillId="34" borderId="11" xfId="33" applyFont="1" applyFill="1" applyBorder="1" applyAlignment="1">
      <alignment horizontal="right"/>
    </xf>
    <xf numFmtId="49" fontId="3" fillId="0" borderId="13" xfId="33" applyNumberFormat="1" applyFont="1" applyBorder="1" applyAlignment="1" quotePrefix="1">
      <alignment horizontal="center"/>
    </xf>
    <xf numFmtId="194" fontId="3" fillId="35" borderId="16" xfId="33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14" xfId="49" applyFont="1" applyBorder="1" applyAlignment="1">
      <alignment horizontal="center"/>
      <protection/>
    </xf>
    <xf numFmtId="43" fontId="12" fillId="0" borderId="14" xfId="43" applyFont="1" applyBorder="1" applyAlignment="1">
      <alignment horizontal="center"/>
    </xf>
    <xf numFmtId="0" fontId="13" fillId="0" borderId="14" xfId="49" applyFont="1" applyBorder="1">
      <alignment/>
      <protection/>
    </xf>
    <xf numFmtId="43" fontId="13" fillId="0" borderId="14" xfId="43" applyFont="1" applyBorder="1" applyAlignment="1">
      <alignment/>
    </xf>
    <xf numFmtId="43" fontId="13" fillId="0" borderId="13" xfId="43" applyFont="1" applyBorder="1" applyAlignment="1">
      <alignment/>
    </xf>
    <xf numFmtId="0" fontId="12" fillId="0" borderId="23" xfId="49" applyFont="1" applyBorder="1">
      <alignment/>
      <protection/>
    </xf>
    <xf numFmtId="43" fontId="12" fillId="0" borderId="23" xfId="49" applyNumberFormat="1" applyFont="1" applyBorder="1">
      <alignment/>
      <protection/>
    </xf>
    <xf numFmtId="43" fontId="3" fillId="0" borderId="0" xfId="0" applyNumberFormat="1" applyFont="1" applyAlignment="1">
      <alignment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43" fontId="12" fillId="0" borderId="0" xfId="43" applyFont="1" applyBorder="1" applyAlignment="1">
      <alignment horizontal="center"/>
    </xf>
    <xf numFmtId="43" fontId="13" fillId="0" borderId="0" xfId="43" applyFont="1" applyBorder="1" applyAlignment="1">
      <alignment/>
    </xf>
    <xf numFmtId="43" fontId="12" fillId="0" borderId="0" xfId="49" applyNumberFormat="1" applyFont="1" applyBorder="1">
      <alignment/>
      <protection/>
    </xf>
    <xf numFmtId="43" fontId="13" fillId="0" borderId="21" xfId="43" applyFont="1" applyBorder="1" applyAlignment="1">
      <alignment/>
    </xf>
    <xf numFmtId="194" fontId="3" fillId="0" borderId="0" xfId="33" applyFont="1" applyAlignment="1">
      <alignment/>
    </xf>
    <xf numFmtId="49" fontId="3" fillId="0" borderId="0" xfId="33" applyNumberFormat="1" applyFont="1" applyBorder="1" applyAlignment="1" quotePrefix="1">
      <alignment horizontal="center"/>
    </xf>
    <xf numFmtId="194" fontId="3" fillId="0" borderId="0" xfId="33" applyFont="1" applyFill="1" applyAlignment="1">
      <alignment vertical="center"/>
    </xf>
    <xf numFmtId="0" fontId="51" fillId="0" borderId="0" xfId="0" applyFont="1" applyFill="1" applyAlignment="1">
      <alignment/>
    </xf>
    <xf numFmtId="194" fontId="2" fillId="0" borderId="11" xfId="33" applyFont="1" applyFill="1" applyBorder="1" applyAlignment="1">
      <alignment horizontal="center" vertical="center" wrapText="1"/>
    </xf>
    <xf numFmtId="194" fontId="2" fillId="0" borderId="12" xfId="33" applyFont="1" applyFill="1" applyBorder="1" applyAlignment="1">
      <alignment horizontal="center" vertical="center" wrapText="1"/>
    </xf>
    <xf numFmtId="194" fontId="2" fillId="0" borderId="13" xfId="33" applyFont="1" applyFill="1" applyBorder="1" applyAlignment="1">
      <alignment horizontal="center" vertical="center" wrapText="1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4" fontId="2" fillId="0" borderId="24" xfId="33" applyFont="1" applyFill="1" applyBorder="1" applyAlignment="1">
      <alignment horizontal="center"/>
    </xf>
    <xf numFmtId="194" fontId="2" fillId="0" borderId="25" xfId="33" applyFont="1" applyFill="1" applyBorder="1" applyAlignment="1">
      <alignment horizontal="center"/>
    </xf>
    <xf numFmtId="194" fontId="2" fillId="0" borderId="26" xfId="3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2" fillId="34" borderId="14" xfId="33" applyNumberFormat="1" applyFont="1" applyFill="1" applyBorder="1" applyAlignment="1">
      <alignment horizontal="center" vertical="center"/>
    </xf>
    <xf numFmtId="194" fontId="2" fillId="34" borderId="14" xfId="33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12" fillId="0" borderId="17" xfId="49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4" xfId="41"/>
    <cellStyle name="เครื่องหมายจุลภาค 2 8" xfId="42"/>
    <cellStyle name="เครื่องหมายจุลภาค 3" xfId="43"/>
    <cellStyle name="เครื่องหมายจุลภาค 3 3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.%20&#3611;&#3619;&#3632;&#3585;&#3629;&#3610;&#3591;&#361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ฝาก"/>
      <sheetName val="อุดหนุนทั่วไป"/>
      <sheetName val="ลูกหนี้"/>
      <sheetName val="รายละเอียด (2)"/>
      <sheetName val="รายละเอียด"/>
    </sheetNames>
    <sheetDataSet>
      <sheetData sheetId="1">
        <row r="7">
          <cell r="G7">
            <v>64672</v>
          </cell>
        </row>
        <row r="8">
          <cell r="G8">
            <v>54000</v>
          </cell>
        </row>
        <row r="9">
          <cell r="G9">
            <v>361202</v>
          </cell>
        </row>
        <row r="10">
          <cell r="G10">
            <v>252000</v>
          </cell>
        </row>
        <row r="16">
          <cell r="G16">
            <v>178340</v>
          </cell>
        </row>
        <row r="19">
          <cell r="G19">
            <v>104450</v>
          </cell>
        </row>
        <row r="20">
          <cell r="G20">
            <v>9550</v>
          </cell>
        </row>
        <row r="21">
          <cell r="G21">
            <v>5700</v>
          </cell>
        </row>
        <row r="24">
          <cell r="G24">
            <v>32500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6"/>
  <sheetViews>
    <sheetView tabSelected="1" zoomScaleSheetLayoutView="100" workbookViewId="0" topLeftCell="A39">
      <selection activeCell="A42" sqref="A42:G91"/>
    </sheetView>
  </sheetViews>
  <sheetFormatPr defaultColWidth="12.57421875" defaultRowHeight="21.75" customHeight="1"/>
  <cols>
    <col min="1" max="1" width="16.28125" style="37" customWidth="1"/>
    <col min="2" max="2" width="15.140625" style="37" customWidth="1"/>
    <col min="3" max="3" width="16.140625" style="37" bestFit="1" customWidth="1"/>
    <col min="4" max="4" width="16.140625" style="6" bestFit="1" customWidth="1"/>
    <col min="5" max="5" width="47.57421875" style="6" bestFit="1" customWidth="1"/>
    <col min="6" max="6" width="8.7109375" style="35" bestFit="1" customWidth="1"/>
    <col min="7" max="7" width="15.7109375" style="37" customWidth="1"/>
    <col min="8" max="8" width="15.28125" style="6" bestFit="1" customWidth="1"/>
    <col min="9" max="9" width="15.7109375" style="6" bestFit="1" customWidth="1"/>
    <col min="10" max="10" width="16.140625" style="6" bestFit="1" customWidth="1"/>
    <col min="11" max="11" width="14.57421875" style="6" bestFit="1" customWidth="1"/>
    <col min="12" max="13" width="15.7109375" style="37" bestFit="1" customWidth="1"/>
    <col min="14" max="16384" width="12.57421875" style="6" customWidth="1"/>
  </cols>
  <sheetData>
    <row r="1" spans="1:7" ht="21.75" customHeight="1">
      <c r="A1" s="176" t="s">
        <v>147</v>
      </c>
      <c r="B1" s="176"/>
      <c r="C1" s="176"/>
      <c r="D1" s="176"/>
      <c r="E1" s="176"/>
      <c r="F1" s="176"/>
      <c r="G1" s="176"/>
    </row>
    <row r="2" spans="1:7" ht="21.75" customHeight="1">
      <c r="A2" s="176" t="s">
        <v>173</v>
      </c>
      <c r="B2" s="176"/>
      <c r="C2" s="176"/>
      <c r="D2" s="176"/>
      <c r="E2" s="176"/>
      <c r="F2" s="176"/>
      <c r="G2" s="176"/>
    </row>
    <row r="3" spans="1:7" ht="21.75" customHeight="1">
      <c r="A3" s="176" t="s">
        <v>342</v>
      </c>
      <c r="B3" s="176"/>
      <c r="C3" s="176"/>
      <c r="D3" s="176"/>
      <c r="E3" s="176"/>
      <c r="F3" s="176"/>
      <c r="G3" s="176"/>
    </row>
    <row r="4" spans="1:13" s="7" customFormat="1" ht="21.75" customHeight="1">
      <c r="A4" s="178" t="s">
        <v>12</v>
      </c>
      <c r="B4" s="179"/>
      <c r="C4" s="179"/>
      <c r="D4" s="180"/>
      <c r="E4" s="181" t="s">
        <v>14</v>
      </c>
      <c r="F4" s="187" t="s">
        <v>0</v>
      </c>
      <c r="G4" s="169" t="s">
        <v>152</v>
      </c>
      <c r="L4" s="45"/>
      <c r="M4" s="45"/>
    </row>
    <row r="5" spans="1:13" s="7" customFormat="1" ht="21.75" customHeight="1">
      <c r="A5" s="169" t="s">
        <v>148</v>
      </c>
      <c r="B5" s="169" t="s">
        <v>149</v>
      </c>
      <c r="C5" s="169" t="s">
        <v>150</v>
      </c>
      <c r="D5" s="184" t="s">
        <v>151</v>
      </c>
      <c r="E5" s="182"/>
      <c r="F5" s="188"/>
      <c r="G5" s="170"/>
      <c r="I5" s="7" t="s">
        <v>335</v>
      </c>
      <c r="L5" s="45">
        <v>12993961.35</v>
      </c>
      <c r="M5" s="45"/>
    </row>
    <row r="6" spans="1:13" s="7" customFormat="1" ht="21.75" customHeight="1">
      <c r="A6" s="170"/>
      <c r="B6" s="170"/>
      <c r="C6" s="170"/>
      <c r="D6" s="185"/>
      <c r="E6" s="182"/>
      <c r="F6" s="188"/>
      <c r="G6" s="170"/>
      <c r="I6" s="7" t="s">
        <v>336</v>
      </c>
      <c r="L6" s="45">
        <v>1967292.91</v>
      </c>
      <c r="M6" s="45">
        <f>+L5+L6</f>
        <v>14961254.26</v>
      </c>
    </row>
    <row r="7" spans="1:13" s="7" customFormat="1" ht="21.75" customHeight="1">
      <c r="A7" s="170"/>
      <c r="B7" s="170"/>
      <c r="C7" s="170"/>
      <c r="D7" s="185"/>
      <c r="E7" s="182"/>
      <c r="F7" s="188"/>
      <c r="G7" s="170"/>
      <c r="L7" s="45"/>
      <c r="M7" s="45"/>
    </row>
    <row r="8" spans="1:13" s="7" customFormat="1" ht="21.75" customHeight="1">
      <c r="A8" s="171"/>
      <c r="B8" s="171"/>
      <c r="C8" s="171"/>
      <c r="D8" s="186"/>
      <c r="E8" s="183"/>
      <c r="F8" s="189"/>
      <c r="G8" s="171"/>
      <c r="I8" s="7" t="s">
        <v>337</v>
      </c>
      <c r="L8" s="45">
        <v>8748816.34</v>
      </c>
      <c r="M8" s="45"/>
    </row>
    <row r="9" spans="1:14" ht="21.75" customHeight="1">
      <c r="A9" s="8"/>
      <c r="B9" s="8"/>
      <c r="C9" s="8"/>
      <c r="D9" s="3">
        <f>22896850.93+1160393.1+363617.41+3034.75</f>
        <v>24423896.19</v>
      </c>
      <c r="E9" s="9" t="s">
        <v>16</v>
      </c>
      <c r="F9" s="10"/>
      <c r="G9" s="4">
        <v>31040960.740000002</v>
      </c>
      <c r="H9" s="7"/>
      <c r="I9" s="7" t="s">
        <v>341</v>
      </c>
      <c r="J9" s="7"/>
      <c r="K9" s="7"/>
      <c r="L9" s="45">
        <v>1034623.13</v>
      </c>
      <c r="M9" s="45"/>
      <c r="N9" s="7"/>
    </row>
    <row r="10" spans="1:13" ht="21.75" customHeight="1">
      <c r="A10" s="11"/>
      <c r="B10" s="11"/>
      <c r="C10" s="11"/>
      <c r="D10" s="3"/>
      <c r="E10" s="6" t="s">
        <v>153</v>
      </c>
      <c r="F10" s="10" t="s">
        <v>71</v>
      </c>
      <c r="G10" s="4"/>
      <c r="H10" s="7"/>
      <c r="I10" s="7"/>
      <c r="J10" s="7"/>
      <c r="K10" s="7"/>
      <c r="L10" s="45">
        <f>SUM(L8:L9)</f>
        <v>9783439.47</v>
      </c>
      <c r="M10" s="45"/>
    </row>
    <row r="11" spans="1:14" ht="21.75" customHeight="1">
      <c r="A11" s="12">
        <v>74600</v>
      </c>
      <c r="B11" s="12"/>
      <c r="C11" s="12">
        <f>+A11+B11</f>
        <v>74600</v>
      </c>
      <c r="D11" s="12">
        <f>106.8+3492.68+22711.2+25829.47+5190.11</f>
        <v>57330.26</v>
      </c>
      <c r="E11" s="6" t="s">
        <v>154</v>
      </c>
      <c r="F11" s="10" t="s">
        <v>61</v>
      </c>
      <c r="G11" s="11">
        <f>1139.5+3420.59+630+0.02</f>
        <v>5190.110000000001</v>
      </c>
      <c r="H11" s="7"/>
      <c r="I11" s="7" t="s">
        <v>338</v>
      </c>
      <c r="J11" s="7"/>
      <c r="K11" s="7"/>
      <c r="L11" s="45"/>
      <c r="M11" s="45"/>
      <c r="N11" s="7"/>
    </row>
    <row r="12" spans="1:14" ht="21.75" customHeight="1">
      <c r="A12" s="12">
        <v>171080</v>
      </c>
      <c r="B12" s="12"/>
      <c r="C12" s="12">
        <f aca="true" t="shared" si="0" ref="C12:C20">+A12+B12</f>
        <v>171080</v>
      </c>
      <c r="D12" s="12">
        <f>5060.79+39.4+662.65+756.5+547.12+87.21+57.51</f>
        <v>7211.179999999999</v>
      </c>
      <c r="E12" s="6" t="s">
        <v>155</v>
      </c>
      <c r="F12" s="10" t="s">
        <v>62</v>
      </c>
      <c r="G12" s="11">
        <v>57.51</v>
      </c>
      <c r="I12" s="7" t="s">
        <v>339</v>
      </c>
      <c r="J12" s="7"/>
      <c r="K12" s="102">
        <v>915600</v>
      </c>
      <c r="L12" s="45"/>
      <c r="M12" s="45"/>
      <c r="N12" s="7"/>
    </row>
    <row r="13" spans="1:14" ht="21.75" customHeight="1">
      <c r="A13" s="12">
        <v>101400</v>
      </c>
      <c r="B13" s="12"/>
      <c r="C13" s="12">
        <f t="shared" si="0"/>
        <v>101400</v>
      </c>
      <c r="D13" s="12">
        <f>40936.19+3836.06</f>
        <v>44772.25</v>
      </c>
      <c r="E13" s="6" t="s">
        <v>156</v>
      </c>
      <c r="F13" s="10" t="s">
        <v>63</v>
      </c>
      <c r="G13" s="13">
        <v>0</v>
      </c>
      <c r="I13" s="7" t="s">
        <v>340</v>
      </c>
      <c r="J13" s="7"/>
      <c r="K13" s="102">
        <f>+'[1]อุดหนุนทั่วไป'!$G$7+'[1]อุดหนุนทั่วไป'!$G$8+'[1]อุดหนุนทั่วไป'!$G$9+'[1]อุดหนุนทั่วไป'!$G$10+'[1]อุดหนุนทั่วไป'!$G$16+'[1]อุดหนุนทั่วไป'!$G$19+'[1]อุดหนุนทั่วไป'!$G$20+'[1]อุดหนุนทั่วไป'!$G$21+'[1]อุดหนุนทั่วไป'!$G$24+4980</f>
        <v>1067394</v>
      </c>
      <c r="L13" s="45">
        <f>+K12+K13</f>
        <v>1982994</v>
      </c>
      <c r="M13" s="45">
        <f>+L10+L13</f>
        <v>11766433.47</v>
      </c>
      <c r="N13" s="7"/>
    </row>
    <row r="14" spans="1:14" ht="21.75" customHeight="1">
      <c r="A14" s="12">
        <v>4400</v>
      </c>
      <c r="B14" s="12"/>
      <c r="C14" s="12">
        <f t="shared" si="0"/>
        <v>4400</v>
      </c>
      <c r="D14" s="12">
        <f>10752+5672+9424+10572+11380+9968+12028</f>
        <v>69796</v>
      </c>
      <c r="E14" s="6" t="s">
        <v>207</v>
      </c>
      <c r="F14" s="10" t="s">
        <v>162</v>
      </c>
      <c r="G14" s="13">
        <v>12028</v>
      </c>
      <c r="I14" s="7"/>
      <c r="J14" s="7"/>
      <c r="K14" s="7"/>
      <c r="L14" s="45"/>
      <c r="M14" s="45">
        <f>+M6-M13</f>
        <v>3194820.789999999</v>
      </c>
      <c r="N14" s="7"/>
    </row>
    <row r="15" spans="1:14" ht="21.75" customHeight="1">
      <c r="A15" s="12">
        <v>74820</v>
      </c>
      <c r="B15" s="12"/>
      <c r="C15" s="12">
        <f t="shared" si="0"/>
        <v>74820</v>
      </c>
      <c r="D15" s="12">
        <f>60000</f>
        <v>60000</v>
      </c>
      <c r="E15" s="6" t="s">
        <v>157</v>
      </c>
      <c r="F15" s="10" t="s">
        <v>64</v>
      </c>
      <c r="G15" s="13">
        <v>0</v>
      </c>
      <c r="I15" s="7"/>
      <c r="J15" s="7"/>
      <c r="K15" s="7"/>
      <c r="L15" s="45"/>
      <c r="M15" s="45"/>
      <c r="N15" s="7"/>
    </row>
    <row r="16" spans="1:14" ht="21.75" customHeight="1" hidden="1">
      <c r="A16" s="12">
        <v>0</v>
      </c>
      <c r="B16" s="12"/>
      <c r="C16" s="12">
        <f t="shared" si="0"/>
        <v>0</v>
      </c>
      <c r="D16" s="12"/>
      <c r="E16" s="6" t="s">
        <v>158</v>
      </c>
      <c r="F16" s="10" t="s">
        <v>65</v>
      </c>
      <c r="G16" s="13"/>
      <c r="I16" s="7"/>
      <c r="J16" s="7"/>
      <c r="K16" s="7"/>
      <c r="L16" s="45"/>
      <c r="M16" s="45"/>
      <c r="N16" s="7"/>
    </row>
    <row r="17" spans="1:14" ht="21.75" customHeight="1">
      <c r="A17" s="12">
        <v>13836800</v>
      </c>
      <c r="B17" s="12"/>
      <c r="C17" s="12">
        <f t="shared" si="0"/>
        <v>13836800</v>
      </c>
      <c r="D17" s="12">
        <f>1193209.98+923924.04+1028915.03+499914.34+1192518.65+1042529.24+1340674.13</f>
        <v>7221685.409999999</v>
      </c>
      <c r="E17" s="6" t="s">
        <v>159</v>
      </c>
      <c r="F17" s="10" t="s">
        <v>90</v>
      </c>
      <c r="G17" s="13">
        <f>80313.86+714518.11+196781.64+95509.46+215940.06+37611</f>
        <v>1340674.1300000001</v>
      </c>
      <c r="I17" s="7"/>
      <c r="J17" s="7"/>
      <c r="K17" s="7"/>
      <c r="L17" s="45"/>
      <c r="M17" s="45"/>
      <c r="N17" s="7"/>
    </row>
    <row r="18" spans="1:7" ht="21.75" customHeight="1">
      <c r="A18" s="12">
        <v>12636900</v>
      </c>
      <c r="B18" s="14"/>
      <c r="C18" s="12">
        <f t="shared" si="0"/>
        <v>12636900</v>
      </c>
      <c r="D18" s="14">
        <f>3509958+3381158+1959837</f>
        <v>8850953</v>
      </c>
      <c r="E18" s="6" t="s">
        <v>160</v>
      </c>
      <c r="F18" s="10" t="s">
        <v>66</v>
      </c>
      <c r="G18" s="13">
        <v>1959837</v>
      </c>
    </row>
    <row r="19" spans="1:15" ht="21.75" customHeight="1" hidden="1">
      <c r="A19" s="12"/>
      <c r="B19" s="14"/>
      <c r="C19" s="12">
        <f t="shared" si="0"/>
        <v>0</v>
      </c>
      <c r="D19" s="14"/>
      <c r="E19" s="6" t="s">
        <v>145</v>
      </c>
      <c r="F19" s="10" t="s">
        <v>163</v>
      </c>
      <c r="G19" s="13"/>
      <c r="O19" s="7"/>
    </row>
    <row r="20" spans="1:8" ht="21.75" customHeight="1">
      <c r="A20" s="12"/>
      <c r="B20" s="14">
        <f>8050000+40000</f>
        <v>8090000</v>
      </c>
      <c r="C20" s="12">
        <f t="shared" si="0"/>
        <v>8090000</v>
      </c>
      <c r="D20" s="14">
        <f>8050000+40000</f>
        <v>8090000</v>
      </c>
      <c r="E20" s="6" t="s">
        <v>161</v>
      </c>
      <c r="F20" s="10" t="s">
        <v>146</v>
      </c>
      <c r="G20" s="13">
        <v>40000</v>
      </c>
      <c r="H20" s="82">
        <f>+G21-G20</f>
        <v>3317786.75</v>
      </c>
    </row>
    <row r="21" spans="1:15" s="7" customFormat="1" ht="21.75" customHeight="1">
      <c r="A21" s="99">
        <f>SUM(A11:A20)</f>
        <v>26900000</v>
      </c>
      <c r="B21" s="99">
        <f>SUM(B19:B20)</f>
        <v>8090000</v>
      </c>
      <c r="C21" s="99">
        <f>SUM(C11:C20)</f>
        <v>34990000</v>
      </c>
      <c r="D21" s="99">
        <f>SUM(D11:D20)</f>
        <v>24401748.1</v>
      </c>
      <c r="E21" s="100" t="s">
        <v>11</v>
      </c>
      <c r="F21" s="18"/>
      <c r="G21" s="101">
        <f>SUM(G11:G20)</f>
        <v>3357786.75</v>
      </c>
      <c r="H21" s="82">
        <f>+D21-D20</f>
        <v>16311748.100000001</v>
      </c>
      <c r="I21" s="6"/>
      <c r="J21" s="6"/>
      <c r="K21" s="6"/>
      <c r="L21" s="37"/>
      <c r="M21" s="37"/>
      <c r="N21" s="6"/>
      <c r="O21" s="6"/>
    </row>
    <row r="22" spans="1:14" ht="21.75" customHeight="1">
      <c r="A22" s="20"/>
      <c r="B22" s="20"/>
      <c r="C22" s="20"/>
      <c r="D22" s="12">
        <f>529772.01+127069.17+66304.82+72105.94+71957.88+84938.62+167627.29-0.02</f>
        <v>1119775.71</v>
      </c>
      <c r="E22" s="6" t="s">
        <v>164</v>
      </c>
      <c r="F22" s="10" t="s">
        <v>112</v>
      </c>
      <c r="G22" s="11">
        <f>167627.29-0.02</f>
        <v>167627.27000000002</v>
      </c>
      <c r="I22" s="82"/>
      <c r="J22" s="37"/>
      <c r="N22" s="7"/>
    </row>
    <row r="23" spans="1:13" ht="21.75" customHeight="1">
      <c r="A23" s="20"/>
      <c r="B23" s="20"/>
      <c r="C23" s="20"/>
      <c r="D23" s="12">
        <f>132000+6834</f>
        <v>138834</v>
      </c>
      <c r="E23" s="6" t="s">
        <v>209</v>
      </c>
      <c r="F23" s="10" t="s">
        <v>106</v>
      </c>
      <c r="G23" s="11">
        <v>0</v>
      </c>
      <c r="H23" s="57"/>
      <c r="I23" s="103"/>
      <c r="J23" s="103"/>
      <c r="K23" s="7"/>
      <c r="L23" s="45"/>
      <c r="M23" s="45"/>
    </row>
    <row r="24" spans="1:8" ht="21.75" customHeight="1">
      <c r="A24" s="20"/>
      <c r="B24" s="20"/>
      <c r="C24" s="20"/>
      <c r="D24" s="12">
        <v>78000</v>
      </c>
      <c r="E24" s="6" t="s">
        <v>210</v>
      </c>
      <c r="F24" s="10" t="s">
        <v>106</v>
      </c>
      <c r="G24" s="11">
        <v>0</v>
      </c>
      <c r="H24" s="102"/>
    </row>
    <row r="25" spans="1:10" ht="21.75" customHeight="1">
      <c r="A25" s="20"/>
      <c r="B25" s="20"/>
      <c r="C25" s="20"/>
      <c r="D25" s="12"/>
      <c r="E25" s="6" t="s">
        <v>44</v>
      </c>
      <c r="F25" s="10" t="s">
        <v>111</v>
      </c>
      <c r="G25" s="11"/>
      <c r="J25" s="82">
        <f>17000000-I23</f>
        <v>17000000</v>
      </c>
    </row>
    <row r="26" spans="1:10" ht="21.75" customHeight="1">
      <c r="A26" s="20"/>
      <c r="B26" s="20"/>
      <c r="C26" s="20"/>
      <c r="D26" s="12">
        <f>168+888+105</f>
        <v>1161</v>
      </c>
      <c r="E26" s="6" t="s">
        <v>324</v>
      </c>
      <c r="F26" s="10" t="s">
        <v>325</v>
      </c>
      <c r="G26" s="11">
        <v>0</v>
      </c>
      <c r="H26" s="6" t="s">
        <v>319</v>
      </c>
      <c r="J26" s="57"/>
    </row>
    <row r="27" spans="1:8" ht="21.75" customHeight="1">
      <c r="A27" s="20"/>
      <c r="B27" s="20"/>
      <c r="C27" s="20"/>
      <c r="D27" s="12">
        <f>65.3+169.46+266.68+1848.91+208.17+204.41</f>
        <v>2762.93</v>
      </c>
      <c r="E27" s="6" t="s">
        <v>59</v>
      </c>
      <c r="F27" s="10" t="s">
        <v>107</v>
      </c>
      <c r="G27" s="11">
        <v>204.41</v>
      </c>
      <c r="H27" s="6" t="s">
        <v>320</v>
      </c>
    </row>
    <row r="28" spans="1:7" ht="21.75" customHeight="1" hidden="1">
      <c r="A28" s="20"/>
      <c r="B28" s="20"/>
      <c r="C28" s="20"/>
      <c r="D28" s="12"/>
      <c r="E28" s="6" t="s">
        <v>221</v>
      </c>
      <c r="F28" s="10" t="s">
        <v>222</v>
      </c>
      <c r="G28" s="11"/>
    </row>
    <row r="29" spans="1:7" ht="24.75" customHeight="1" hidden="1">
      <c r="A29" s="20"/>
      <c r="B29" s="20"/>
      <c r="C29" s="20"/>
      <c r="D29" s="12"/>
      <c r="E29" s="6" t="s">
        <v>212</v>
      </c>
      <c r="F29" s="10" t="s">
        <v>213</v>
      </c>
      <c r="G29" s="11"/>
    </row>
    <row r="30" spans="1:10" ht="21.75" customHeight="1" hidden="1">
      <c r="A30" s="20"/>
      <c r="B30" s="20"/>
      <c r="C30" s="20"/>
      <c r="D30" s="12"/>
      <c r="E30" s="6" t="s">
        <v>214</v>
      </c>
      <c r="F30" s="10" t="s">
        <v>117</v>
      </c>
      <c r="G30" s="11"/>
      <c r="J30" s="57"/>
    </row>
    <row r="31" spans="1:7" ht="21.75" customHeight="1" hidden="1">
      <c r="A31" s="20"/>
      <c r="B31" s="20"/>
      <c r="C31" s="20"/>
      <c r="D31" s="12"/>
      <c r="E31" s="6" t="s">
        <v>215</v>
      </c>
      <c r="F31" s="10" t="s">
        <v>216</v>
      </c>
      <c r="G31" s="11"/>
    </row>
    <row r="32" spans="1:7" ht="21.75" customHeight="1" hidden="1">
      <c r="A32" s="20"/>
      <c r="B32" s="20"/>
      <c r="C32" s="20"/>
      <c r="D32" s="12"/>
      <c r="E32" s="6" t="s">
        <v>217</v>
      </c>
      <c r="F32" s="10" t="s">
        <v>218</v>
      </c>
      <c r="G32" s="11"/>
    </row>
    <row r="33" spans="1:7" ht="21.75" customHeight="1" hidden="1">
      <c r="A33" s="20"/>
      <c r="B33" s="20"/>
      <c r="C33" s="20"/>
      <c r="D33" s="12"/>
      <c r="E33" s="6" t="s">
        <v>118</v>
      </c>
      <c r="F33" s="10" t="s">
        <v>119</v>
      </c>
      <c r="G33" s="11"/>
    </row>
    <row r="34" spans="1:7" ht="21.75" customHeight="1" hidden="1">
      <c r="A34" s="20"/>
      <c r="B34" s="20"/>
      <c r="C34" s="20"/>
      <c r="D34" s="12"/>
      <c r="E34" s="6" t="s">
        <v>109</v>
      </c>
      <c r="F34" s="10" t="s">
        <v>108</v>
      </c>
      <c r="G34" s="11"/>
    </row>
    <row r="35" spans="1:7" ht="21.75" customHeight="1" hidden="1">
      <c r="A35" s="20"/>
      <c r="B35" s="20"/>
      <c r="C35" s="20"/>
      <c r="D35" s="12"/>
      <c r="E35" s="6" t="s">
        <v>5</v>
      </c>
      <c r="F35" s="10" t="s">
        <v>105</v>
      </c>
      <c r="G35" s="11"/>
    </row>
    <row r="36" spans="1:7" ht="21.75" customHeight="1" hidden="1">
      <c r="A36" s="20"/>
      <c r="B36" s="20"/>
      <c r="C36" s="20"/>
      <c r="D36" s="12"/>
      <c r="E36" s="6" t="s">
        <v>122</v>
      </c>
      <c r="F36" s="10" t="s">
        <v>120</v>
      </c>
      <c r="G36" s="11"/>
    </row>
    <row r="37" spans="1:7" ht="21.75" customHeight="1">
      <c r="A37" s="20"/>
      <c r="B37" s="20"/>
      <c r="C37" s="20"/>
      <c r="D37" s="12">
        <v>4064</v>
      </c>
      <c r="E37" s="6" t="s">
        <v>331</v>
      </c>
      <c r="F37" s="10" t="s">
        <v>332</v>
      </c>
      <c r="G37" s="11">
        <v>0</v>
      </c>
    </row>
    <row r="38" spans="1:7" ht="21.75" customHeight="1">
      <c r="A38" s="12"/>
      <c r="B38" s="12"/>
      <c r="C38" s="12"/>
      <c r="D38" s="12">
        <v>0</v>
      </c>
      <c r="E38" s="6" t="s">
        <v>333</v>
      </c>
      <c r="F38" s="10" t="s">
        <v>334</v>
      </c>
      <c r="G38" s="11">
        <v>0</v>
      </c>
    </row>
    <row r="39" spans="1:7" ht="21.75" customHeight="1">
      <c r="A39" s="11"/>
      <c r="B39" s="11"/>
      <c r="C39" s="11"/>
      <c r="D39" s="16">
        <f>SUM(D22:D38)</f>
        <v>1344597.64</v>
      </c>
      <c r="E39" s="17" t="s">
        <v>11</v>
      </c>
      <c r="F39" s="10"/>
      <c r="G39" s="19">
        <f>SUM(G22:G38)</f>
        <v>167831.68000000002</v>
      </c>
    </row>
    <row r="40" spans="1:15" ht="21.75" customHeight="1">
      <c r="A40" s="11"/>
      <c r="B40" s="11"/>
      <c r="C40" s="11"/>
      <c r="D40" s="16">
        <f>SUM(D21+D39)</f>
        <v>25746345.740000002</v>
      </c>
      <c r="E40" s="17" t="s">
        <v>17</v>
      </c>
      <c r="F40" s="10"/>
      <c r="G40" s="19">
        <f>SUM(G21+G39)</f>
        <v>3525618.43</v>
      </c>
      <c r="O40" s="7"/>
    </row>
    <row r="41" spans="1:15" ht="21.75" customHeight="1">
      <c r="A41" s="21"/>
      <c r="B41" s="21"/>
      <c r="C41" s="21"/>
      <c r="D41" s="22"/>
      <c r="E41" s="17"/>
      <c r="F41" s="23"/>
      <c r="G41" s="21"/>
      <c r="O41" s="7"/>
    </row>
    <row r="42" spans="1:14" s="7" customFormat="1" ht="21.75" customHeight="1">
      <c r="A42" s="178" t="s">
        <v>12</v>
      </c>
      <c r="B42" s="179"/>
      <c r="C42" s="179"/>
      <c r="D42" s="180"/>
      <c r="E42" s="181" t="s">
        <v>14</v>
      </c>
      <c r="F42" s="187" t="s">
        <v>0</v>
      </c>
      <c r="G42" s="169" t="s">
        <v>152</v>
      </c>
      <c r="H42" s="6"/>
      <c r="I42" s="57"/>
      <c r="J42" s="6"/>
      <c r="K42" s="6"/>
      <c r="L42" s="37"/>
      <c r="M42" s="37"/>
      <c r="N42" s="6"/>
    </row>
    <row r="43" spans="1:13" s="7" customFormat="1" ht="21.75" customHeight="1">
      <c r="A43" s="169" t="s">
        <v>148</v>
      </c>
      <c r="B43" s="169" t="s">
        <v>149</v>
      </c>
      <c r="C43" s="169" t="s">
        <v>150</v>
      </c>
      <c r="D43" s="184" t="s">
        <v>151</v>
      </c>
      <c r="E43" s="182"/>
      <c r="F43" s="188"/>
      <c r="G43" s="170"/>
      <c r="H43" s="6"/>
      <c r="I43" s="6"/>
      <c r="J43" s="6"/>
      <c r="K43" s="6"/>
      <c r="L43" s="37"/>
      <c r="M43" s="37"/>
    </row>
    <row r="44" spans="1:13" s="7" customFormat="1" ht="21.75" customHeight="1">
      <c r="A44" s="170"/>
      <c r="B44" s="170"/>
      <c r="C44" s="170"/>
      <c r="D44" s="185"/>
      <c r="E44" s="182"/>
      <c r="F44" s="188"/>
      <c r="G44" s="170"/>
      <c r="H44" s="6"/>
      <c r="L44" s="45"/>
      <c r="M44" s="45"/>
    </row>
    <row r="45" spans="1:15" s="7" customFormat="1" ht="21.75" customHeight="1">
      <c r="A45" s="170"/>
      <c r="B45" s="170"/>
      <c r="C45" s="170"/>
      <c r="D45" s="185"/>
      <c r="E45" s="182"/>
      <c r="F45" s="188"/>
      <c r="G45" s="170"/>
      <c r="H45" s="103"/>
      <c r="L45" s="45"/>
      <c r="M45" s="45"/>
      <c r="O45" s="6"/>
    </row>
    <row r="46" spans="1:15" s="7" customFormat="1" ht="21.75" customHeight="1">
      <c r="A46" s="171"/>
      <c r="B46" s="171"/>
      <c r="C46" s="171"/>
      <c r="D46" s="186"/>
      <c r="E46" s="183"/>
      <c r="F46" s="189"/>
      <c r="G46" s="171"/>
      <c r="L46" s="45"/>
      <c r="M46" s="45"/>
      <c r="O46" s="6"/>
    </row>
    <row r="47" spans="1:14" ht="21.75" customHeight="1">
      <c r="A47" s="24"/>
      <c r="B47" s="24"/>
      <c r="C47" s="24"/>
      <c r="D47" s="25"/>
      <c r="E47" s="26" t="s">
        <v>20</v>
      </c>
      <c r="F47" s="27"/>
      <c r="G47" s="8"/>
      <c r="H47" s="7"/>
      <c r="I47" s="7"/>
      <c r="J47" s="7"/>
      <c r="K47" s="7"/>
      <c r="L47" s="45"/>
      <c r="M47" s="45"/>
      <c r="N47" s="7"/>
    </row>
    <row r="48" spans="1:13" ht="21.75" customHeight="1">
      <c r="A48" s="11">
        <v>6483530</v>
      </c>
      <c r="B48" s="11"/>
      <c r="C48" s="11">
        <f>+A48+B48</f>
        <v>6483530</v>
      </c>
      <c r="D48" s="28">
        <f>609661+466930+537630+468750+463460+467960+458300</f>
        <v>3472691</v>
      </c>
      <c r="E48" s="6" t="s">
        <v>18</v>
      </c>
      <c r="F48" s="10" t="s">
        <v>168</v>
      </c>
      <c r="G48" s="13">
        <v>458300</v>
      </c>
      <c r="H48" s="7"/>
      <c r="I48" s="7"/>
      <c r="J48" s="7"/>
      <c r="K48" s="7"/>
      <c r="L48" s="45"/>
      <c r="M48" s="45"/>
    </row>
    <row r="49" spans="1:8" ht="21.75" customHeight="1">
      <c r="A49" s="11">
        <v>2139120</v>
      </c>
      <c r="B49" s="11"/>
      <c r="C49" s="11">
        <f aca="true" t="shared" si="1" ref="C49:C60">+A49+B49</f>
        <v>2139120</v>
      </c>
      <c r="D49" s="28">
        <f>178260+178260+178260+178260+178260+178260+178260</f>
        <v>1247820</v>
      </c>
      <c r="E49" s="6" t="s">
        <v>58</v>
      </c>
      <c r="F49" s="10" t="s">
        <v>48</v>
      </c>
      <c r="G49" s="13">
        <v>178260</v>
      </c>
      <c r="H49" s="7"/>
    </row>
    <row r="50" spans="1:9" ht="21.75" customHeight="1">
      <c r="A50" s="13">
        <f>4898480+1109640+872500-19224+19224</f>
        <v>6880620</v>
      </c>
      <c r="B50" s="13"/>
      <c r="C50" s="11">
        <f t="shared" si="1"/>
        <v>6880620</v>
      </c>
      <c r="D50" s="28">
        <f>283550+340740+312150+418430+338833.55+338760+338760</f>
        <v>2371223.55</v>
      </c>
      <c r="E50" s="6" t="s">
        <v>171</v>
      </c>
      <c r="F50" s="10" t="s">
        <v>49</v>
      </c>
      <c r="G50" s="13">
        <v>338760</v>
      </c>
      <c r="I50" s="82"/>
    </row>
    <row r="51" spans="1:8" ht="21.75" customHeight="1">
      <c r="A51" s="11">
        <f>185000+66000+72000</f>
        <v>323000</v>
      </c>
      <c r="B51" s="11"/>
      <c r="C51" s="11">
        <f t="shared" si="1"/>
        <v>323000</v>
      </c>
      <c r="D51" s="28">
        <f>13000+15000+9500+9500+9120+26750+9500</f>
        <v>92370</v>
      </c>
      <c r="E51" s="6" t="s">
        <v>1</v>
      </c>
      <c r="F51" s="10" t="s">
        <v>50</v>
      </c>
      <c r="G51" s="13">
        <v>9500</v>
      </c>
      <c r="H51" s="82"/>
    </row>
    <row r="52" spans="1:8" ht="21.75" customHeight="1">
      <c r="A52" s="11">
        <f>1607000+80000+537000+420000+120000+490000+35000+932000-200000+200000-50000+50000</f>
        <v>4221000</v>
      </c>
      <c r="B52" s="11"/>
      <c r="C52" s="11">
        <f t="shared" si="1"/>
        <v>4221000</v>
      </c>
      <c r="D52" s="28">
        <f>24332+554975+331290+169975+79206.77+164555+6834+101260</f>
        <v>1432427.77</v>
      </c>
      <c r="E52" s="6" t="s">
        <v>2</v>
      </c>
      <c r="F52" s="10" t="s">
        <v>51</v>
      </c>
      <c r="G52" s="13">
        <v>101260</v>
      </c>
      <c r="H52" s="82"/>
    </row>
    <row r="53" spans="1:7" ht="21.75" customHeight="1">
      <c r="A53" s="11">
        <f>315000+573830+20000+20000+30000</f>
        <v>958830</v>
      </c>
      <c r="B53" s="11"/>
      <c r="C53" s="11">
        <f t="shared" si="1"/>
        <v>958830</v>
      </c>
      <c r="D53" s="28">
        <f>22385+6000+71115+79140+3000+127183.13</f>
        <v>308823.13</v>
      </c>
      <c r="E53" s="6" t="s">
        <v>3</v>
      </c>
      <c r="F53" s="10" t="s">
        <v>52</v>
      </c>
      <c r="G53" s="13">
        <v>127183.13</v>
      </c>
    </row>
    <row r="54" spans="1:7" ht="21.75" customHeight="1">
      <c r="A54" s="11">
        <f>450000+5000+700000</f>
        <v>1155000</v>
      </c>
      <c r="B54" s="11"/>
      <c r="C54" s="11">
        <f t="shared" si="1"/>
        <v>1155000</v>
      </c>
      <c r="D54" s="28">
        <f>57673.27+48060.08+68065.42+10939.47+201731.85+133853.93</f>
        <v>520324.02</v>
      </c>
      <c r="E54" s="6" t="s">
        <v>4</v>
      </c>
      <c r="F54" s="10" t="s">
        <v>53</v>
      </c>
      <c r="G54" s="13">
        <v>0</v>
      </c>
    </row>
    <row r="55" spans="1:7" ht="21.75" customHeight="1">
      <c r="A55" s="11">
        <v>160900</v>
      </c>
      <c r="B55" s="11"/>
      <c r="C55" s="11">
        <f t="shared" si="1"/>
        <v>160900</v>
      </c>
      <c r="D55" s="28"/>
      <c r="E55" s="6" t="s">
        <v>33</v>
      </c>
      <c r="F55" s="10" t="s">
        <v>54</v>
      </c>
      <c r="G55" s="13">
        <v>0</v>
      </c>
    </row>
    <row r="56" spans="1:7" ht="21.75" customHeight="1">
      <c r="A56" s="11">
        <v>3504000</v>
      </c>
      <c r="B56" s="11"/>
      <c r="C56" s="11">
        <f t="shared" si="1"/>
        <v>3504000</v>
      </c>
      <c r="D56" s="28"/>
      <c r="E56" s="6" t="s">
        <v>34</v>
      </c>
      <c r="F56" s="10" t="s">
        <v>55</v>
      </c>
      <c r="G56" s="13">
        <v>0</v>
      </c>
    </row>
    <row r="57" spans="1:7" ht="21.75" customHeight="1">
      <c r="A57" s="11"/>
      <c r="B57" s="11">
        <v>8050000</v>
      </c>
      <c r="C57" s="11"/>
      <c r="D57" s="28">
        <v>8050000</v>
      </c>
      <c r="E57" s="6" t="s">
        <v>344</v>
      </c>
      <c r="F57" s="10" t="s">
        <v>55</v>
      </c>
      <c r="G57" s="13">
        <v>8050000</v>
      </c>
    </row>
    <row r="58" spans="1:7" ht="21.75" customHeight="1">
      <c r="A58" s="11"/>
      <c r="B58" s="11"/>
      <c r="C58" s="11">
        <f t="shared" si="1"/>
        <v>0</v>
      </c>
      <c r="D58" s="28">
        <f>14400</f>
        <v>14400</v>
      </c>
      <c r="E58" s="6" t="s">
        <v>326</v>
      </c>
      <c r="F58" s="10" t="s">
        <v>327</v>
      </c>
      <c r="G58" s="13">
        <v>0</v>
      </c>
    </row>
    <row r="59" spans="1:7" ht="21.75" customHeight="1" hidden="1">
      <c r="A59" s="11"/>
      <c r="B59" s="11"/>
      <c r="C59" s="11">
        <f t="shared" si="1"/>
        <v>0</v>
      </c>
      <c r="D59" s="28"/>
      <c r="E59" s="6" t="s">
        <v>169</v>
      </c>
      <c r="F59" s="10" t="s">
        <v>57</v>
      </c>
      <c r="G59" s="13"/>
    </row>
    <row r="60" spans="1:7" ht="21.75" customHeight="1">
      <c r="A60" s="11">
        <f>1004000+70000</f>
        <v>1074000</v>
      </c>
      <c r="B60" s="11"/>
      <c r="C60" s="11">
        <f t="shared" si="1"/>
        <v>1074000</v>
      </c>
      <c r="D60" s="28">
        <f>251000+251000</f>
        <v>502000</v>
      </c>
      <c r="E60" s="6" t="s">
        <v>19</v>
      </c>
      <c r="F60" s="10" t="s">
        <v>56</v>
      </c>
      <c r="G60" s="13">
        <v>0</v>
      </c>
    </row>
    <row r="61" spans="1:9" ht="21.75" customHeight="1">
      <c r="A61" s="11"/>
      <c r="B61" s="11">
        <v>16000</v>
      </c>
      <c r="C61" s="11"/>
      <c r="D61" s="28">
        <v>16000</v>
      </c>
      <c r="E61" s="6" t="s">
        <v>343</v>
      </c>
      <c r="F61" s="10" t="s">
        <v>56</v>
      </c>
      <c r="G61" s="13">
        <v>16000</v>
      </c>
      <c r="H61" s="57">
        <f>+G62-G57-G61</f>
        <v>1213263.129999999</v>
      </c>
      <c r="I61" s="82"/>
    </row>
    <row r="62" spans="1:8" ht="21.75" customHeight="1">
      <c r="A62" s="19">
        <f>SUM(A48:A61)</f>
        <v>26900000</v>
      </c>
      <c r="B62" s="19">
        <f>SUM(B48:B60)</f>
        <v>8050000</v>
      </c>
      <c r="C62" s="19">
        <f>SUM(C48:C61)</f>
        <v>26900000</v>
      </c>
      <c r="D62" s="29">
        <f>SUM(D48:D61)</f>
        <v>18028079.47</v>
      </c>
      <c r="E62" s="17" t="s">
        <v>11</v>
      </c>
      <c r="F62" s="10"/>
      <c r="G62" s="19">
        <f>SUM(G48:G61)</f>
        <v>9279263.129999999</v>
      </c>
      <c r="H62" s="82">
        <f>+D62-D57-D61</f>
        <v>9962079.469999999</v>
      </c>
    </row>
    <row r="63" spans="1:7" ht="21.75" customHeight="1">
      <c r="A63" s="11"/>
      <c r="B63" s="11"/>
      <c r="C63" s="11"/>
      <c r="D63" s="28">
        <f>210000+6834</f>
        <v>216834</v>
      </c>
      <c r="E63" s="6" t="s">
        <v>208</v>
      </c>
      <c r="F63" s="10" t="s">
        <v>106</v>
      </c>
      <c r="G63" s="11">
        <v>0</v>
      </c>
    </row>
    <row r="64" spans="1:9" ht="21.75" customHeight="1" hidden="1">
      <c r="A64" s="11"/>
      <c r="B64" s="11"/>
      <c r="C64" s="11"/>
      <c r="D64" s="28"/>
      <c r="E64" s="6" t="s">
        <v>142</v>
      </c>
      <c r="F64" s="10" t="s">
        <v>143</v>
      </c>
      <c r="G64" s="13"/>
      <c r="H64" s="57"/>
      <c r="I64" s="82"/>
    </row>
    <row r="65" spans="1:8" ht="21.75" customHeight="1" hidden="1">
      <c r="A65" s="11"/>
      <c r="B65" s="11"/>
      <c r="C65" s="11"/>
      <c r="D65" s="28"/>
      <c r="E65" s="6" t="s">
        <v>109</v>
      </c>
      <c r="F65" s="10" t="s">
        <v>108</v>
      </c>
      <c r="G65" s="13"/>
      <c r="H65" s="57">
        <f>+G62-6834</f>
        <v>9272429.129999999</v>
      </c>
    </row>
    <row r="66" spans="1:7" ht="21.75" customHeight="1" hidden="1">
      <c r="A66" s="11"/>
      <c r="B66" s="11"/>
      <c r="C66" s="11"/>
      <c r="D66" s="12"/>
      <c r="E66" s="6" t="s">
        <v>44</v>
      </c>
      <c r="F66" s="10" t="s">
        <v>111</v>
      </c>
      <c r="G66" s="11"/>
    </row>
    <row r="67" spans="1:7" ht="21.75" customHeight="1" hidden="1">
      <c r="A67" s="11"/>
      <c r="B67" s="11"/>
      <c r="C67" s="11"/>
      <c r="D67" s="12"/>
      <c r="E67" s="6" t="s">
        <v>221</v>
      </c>
      <c r="F67" s="10" t="s">
        <v>222</v>
      </c>
      <c r="G67" s="11"/>
    </row>
    <row r="68" spans="1:7" ht="21.75" customHeight="1" hidden="1">
      <c r="A68" s="11"/>
      <c r="B68" s="11"/>
      <c r="C68" s="11"/>
      <c r="D68" s="12"/>
      <c r="E68" s="6" t="s">
        <v>184</v>
      </c>
      <c r="F68" s="10" t="s">
        <v>117</v>
      </c>
      <c r="G68" s="11"/>
    </row>
    <row r="69" spans="1:7" ht="21.75" customHeight="1">
      <c r="A69" s="11"/>
      <c r="B69" s="11"/>
      <c r="C69" s="11"/>
      <c r="D69" s="28">
        <f>3421000+1310000+278572.44</f>
        <v>5009572.44</v>
      </c>
      <c r="E69" s="6" t="s">
        <v>93</v>
      </c>
      <c r="F69" s="10" t="s">
        <v>113</v>
      </c>
      <c r="G69" s="13">
        <v>0</v>
      </c>
    </row>
    <row r="70" spans="1:7" ht="21.75" customHeight="1">
      <c r="A70" s="11"/>
      <c r="B70" s="11"/>
      <c r="C70" s="11"/>
      <c r="D70" s="28">
        <f>104515.27+548257.74+80806.17+164853.87+111562.91+70144.02+92102.62</f>
        <v>1172242.6</v>
      </c>
      <c r="E70" s="6" t="s">
        <v>170</v>
      </c>
      <c r="F70" s="10" t="s">
        <v>112</v>
      </c>
      <c r="G70" s="13">
        <v>92102.62</v>
      </c>
    </row>
    <row r="71" spans="1:7" ht="21.75" customHeight="1" hidden="1">
      <c r="A71" s="11"/>
      <c r="B71" s="11"/>
      <c r="C71" s="11"/>
      <c r="D71" s="12"/>
      <c r="E71" s="6" t="s">
        <v>118</v>
      </c>
      <c r="F71" s="10" t="s">
        <v>119</v>
      </c>
      <c r="G71" s="11"/>
    </row>
    <row r="72" spans="1:7" ht="21.75" customHeight="1">
      <c r="A72" s="11"/>
      <c r="B72" s="11"/>
      <c r="C72" s="11"/>
      <c r="D72" s="28">
        <f>486000+62300</f>
        <v>548300</v>
      </c>
      <c r="E72" s="6" t="s">
        <v>5</v>
      </c>
      <c r="F72" s="10" t="s">
        <v>105</v>
      </c>
      <c r="G72" s="13">
        <v>0</v>
      </c>
    </row>
    <row r="73" spans="1:7" ht="21.75" customHeight="1" hidden="1">
      <c r="A73" s="11"/>
      <c r="B73" s="11"/>
      <c r="C73" s="11"/>
      <c r="D73" s="28"/>
      <c r="E73" s="30" t="s">
        <v>211</v>
      </c>
      <c r="F73" s="10" t="s">
        <v>47</v>
      </c>
      <c r="G73" s="13"/>
    </row>
    <row r="74" spans="1:7" ht="21.75" customHeight="1">
      <c r="A74" s="11"/>
      <c r="B74" s="11"/>
      <c r="C74" s="11"/>
      <c r="D74" s="25">
        <f>SUM(D63:D73)</f>
        <v>6946949.040000001</v>
      </c>
      <c r="E74" s="17" t="s">
        <v>11</v>
      </c>
      <c r="F74" s="10"/>
      <c r="G74" s="8">
        <f>SUM(G63:G73)</f>
        <v>92102.62</v>
      </c>
    </row>
    <row r="75" spans="1:7" ht="21.75" customHeight="1">
      <c r="A75" s="19"/>
      <c r="B75" s="19"/>
      <c r="C75" s="19"/>
      <c r="D75" s="19">
        <f>SUM(D74,D62)</f>
        <v>24975028.509999998</v>
      </c>
      <c r="E75" s="48" t="s">
        <v>98</v>
      </c>
      <c r="F75" s="49"/>
      <c r="G75" s="19">
        <f>SUM(G74,G62)</f>
        <v>9371365.749999998</v>
      </c>
    </row>
    <row r="76" spans="1:7" ht="21.75" customHeight="1">
      <c r="A76" s="50"/>
      <c r="B76" s="50"/>
      <c r="C76" s="51"/>
      <c r="D76" s="15">
        <f>SUM(D40-D75)</f>
        <v>771317.2300000042</v>
      </c>
      <c r="E76" s="53" t="s">
        <v>99</v>
      </c>
      <c r="F76" s="54"/>
      <c r="G76" s="31">
        <f>SUM(G40-G75)</f>
        <v>-5845747.319999998</v>
      </c>
    </row>
    <row r="77" spans="1:9" ht="21.75" customHeight="1" thickBot="1">
      <c r="A77" s="21"/>
      <c r="B77" s="21"/>
      <c r="C77" s="52"/>
      <c r="D77" s="33">
        <f>+D9+D40-D75</f>
        <v>25195213.42000001</v>
      </c>
      <c r="E77" s="55" t="s">
        <v>100</v>
      </c>
      <c r="F77" s="56"/>
      <c r="G77" s="33">
        <f>+G9+G40-G75</f>
        <v>25195213.42</v>
      </c>
      <c r="H77" s="168" t="s">
        <v>345</v>
      </c>
      <c r="I77" s="168">
        <f>25195191.27-25195213.42</f>
        <v>-22.150000002235174</v>
      </c>
    </row>
    <row r="78" spans="1:9" ht="21.75" customHeight="1" thickTop="1">
      <c r="A78" s="21"/>
      <c r="B78" s="21"/>
      <c r="C78" s="21"/>
      <c r="D78" s="22"/>
      <c r="E78" s="34"/>
      <c r="F78" s="23"/>
      <c r="G78" s="21"/>
      <c r="I78" s="57"/>
    </row>
    <row r="79" spans="1:9" ht="21.75" customHeight="1" hidden="1">
      <c r="A79" s="21"/>
      <c r="B79" s="21"/>
      <c r="C79" s="21"/>
      <c r="D79" s="22"/>
      <c r="E79" s="34"/>
      <c r="F79" s="23"/>
      <c r="G79" s="21"/>
      <c r="I79" s="57">
        <f>23213575.92-G77</f>
        <v>-1981637.5</v>
      </c>
    </row>
    <row r="80" spans="1:9" ht="21.75" customHeight="1" hidden="1">
      <c r="A80" s="21"/>
      <c r="B80" s="21"/>
      <c r="C80" s="21"/>
      <c r="D80" s="22"/>
      <c r="E80" s="34"/>
      <c r="F80" s="23"/>
      <c r="G80" s="21"/>
      <c r="H80" s="57"/>
      <c r="I80" s="57"/>
    </row>
    <row r="81" spans="1:8" ht="21.75" customHeight="1" hidden="1">
      <c r="A81" s="21"/>
      <c r="B81" s="21"/>
      <c r="C81" s="21"/>
      <c r="D81" s="22"/>
      <c r="E81" s="34"/>
      <c r="F81" s="23"/>
      <c r="G81" s="21"/>
      <c r="H81" s="57"/>
    </row>
    <row r="82" spans="1:8" ht="21.75" customHeight="1">
      <c r="A82" s="6" t="s">
        <v>165</v>
      </c>
      <c r="B82" s="6"/>
      <c r="C82" s="6"/>
      <c r="D82" s="35"/>
      <c r="E82" s="36"/>
      <c r="F82" s="36"/>
      <c r="H82" s="82"/>
    </row>
    <row r="83" spans="1:15" ht="21.75" customHeight="1">
      <c r="A83" s="38" t="s">
        <v>7</v>
      </c>
      <c r="B83" s="38"/>
      <c r="C83" s="38"/>
      <c r="D83" s="35"/>
      <c r="E83" s="36"/>
      <c r="F83" s="36"/>
      <c r="O83" s="58"/>
    </row>
    <row r="84" spans="1:15" ht="21.75" customHeight="1">
      <c r="A84" s="38"/>
      <c r="B84" s="38"/>
      <c r="C84" s="38"/>
      <c r="D84" s="35"/>
      <c r="E84" s="36"/>
      <c r="F84" s="36"/>
      <c r="I84" s="57"/>
      <c r="O84" s="58"/>
    </row>
    <row r="85" spans="1:14" s="58" customFormat="1" ht="21.75" customHeight="1">
      <c r="A85" s="58" t="s">
        <v>283</v>
      </c>
      <c r="H85" s="6"/>
      <c r="I85" s="6"/>
      <c r="J85" s="6"/>
      <c r="K85" s="6"/>
      <c r="L85" s="37"/>
      <c r="M85" s="37"/>
      <c r="N85" s="6"/>
    </row>
    <row r="86" spans="1:15" s="58" customFormat="1" ht="21.75" customHeight="1">
      <c r="A86" s="58" t="s">
        <v>172</v>
      </c>
      <c r="H86" s="82"/>
      <c r="I86" s="82"/>
      <c r="J86" s="6"/>
      <c r="K86" s="6"/>
      <c r="L86" s="37"/>
      <c r="M86" s="37"/>
      <c r="O86" s="6"/>
    </row>
    <row r="87" spans="1:15" s="58" customFormat="1" ht="21.75" customHeight="1">
      <c r="A87" s="59"/>
      <c r="B87" s="59"/>
      <c r="C87" s="59"/>
      <c r="D87" s="59"/>
      <c r="E87" s="59"/>
      <c r="F87" s="59"/>
      <c r="G87" s="60"/>
      <c r="H87" s="6"/>
      <c r="L87" s="167"/>
      <c r="M87" s="167"/>
      <c r="O87" s="6"/>
    </row>
    <row r="88" spans="1:14" ht="21.75" customHeight="1">
      <c r="A88" s="177" t="s">
        <v>8</v>
      </c>
      <c r="B88" s="177"/>
      <c r="C88" s="177"/>
      <c r="D88" s="177"/>
      <c r="E88" s="177"/>
      <c r="F88" s="177"/>
      <c r="G88" s="177"/>
      <c r="H88" s="58"/>
      <c r="I88" s="58"/>
      <c r="J88" s="58"/>
      <c r="K88" s="58"/>
      <c r="L88" s="167"/>
      <c r="M88" s="167"/>
      <c r="N88" s="58"/>
    </row>
    <row r="89" spans="1:13" ht="21.75" customHeight="1">
      <c r="A89" s="17"/>
      <c r="B89" s="17"/>
      <c r="C89" s="17"/>
      <c r="D89" s="17"/>
      <c r="E89" s="17"/>
      <c r="F89" s="17"/>
      <c r="G89" s="32"/>
      <c r="H89" s="58"/>
      <c r="I89" s="58"/>
      <c r="J89" s="58"/>
      <c r="K89" s="58"/>
      <c r="L89" s="167"/>
      <c r="M89" s="167"/>
    </row>
    <row r="90" spans="1:8" ht="21.75" customHeight="1">
      <c r="A90" s="177" t="s">
        <v>167</v>
      </c>
      <c r="B90" s="177"/>
      <c r="C90" s="177"/>
      <c r="D90" s="177"/>
      <c r="E90" s="177"/>
      <c r="F90" s="177"/>
      <c r="G90" s="177"/>
      <c r="H90" s="58"/>
    </row>
    <row r="91" spans="1:7" ht="21.75" customHeight="1">
      <c r="A91" s="177" t="s">
        <v>166</v>
      </c>
      <c r="B91" s="177"/>
      <c r="C91" s="177"/>
      <c r="D91" s="177"/>
      <c r="E91" s="177"/>
      <c r="F91" s="177"/>
      <c r="G91" s="177"/>
    </row>
    <row r="92" spans="1:7" ht="21.75" customHeight="1">
      <c r="A92" s="175"/>
      <c r="B92" s="175"/>
      <c r="C92" s="175"/>
      <c r="D92" s="175"/>
      <c r="E92" s="175"/>
      <c r="F92" s="175"/>
      <c r="G92" s="175"/>
    </row>
    <row r="93" spans="1:7" ht="21.75" customHeight="1">
      <c r="A93" s="39"/>
      <c r="B93" s="39"/>
      <c r="C93" s="39"/>
      <c r="D93" s="39"/>
      <c r="E93" s="39"/>
      <c r="F93" s="39"/>
      <c r="G93" s="32"/>
    </row>
    <row r="94" spans="1:7" ht="21.75" customHeight="1">
      <c r="A94" s="39"/>
      <c r="B94" s="39"/>
      <c r="C94" s="39"/>
      <c r="D94" s="39"/>
      <c r="E94" s="39"/>
      <c r="F94" s="39"/>
      <c r="G94" s="32"/>
    </row>
    <row r="95" spans="1:7" ht="21.75" customHeight="1">
      <c r="A95" s="175" t="s">
        <v>206</v>
      </c>
      <c r="B95" s="175"/>
      <c r="C95" s="175"/>
      <c r="D95" s="175"/>
      <c r="E95" s="175"/>
      <c r="F95" s="175"/>
      <c r="G95" s="175"/>
    </row>
    <row r="96" spans="1:7" ht="21.75" customHeight="1">
      <c r="A96" s="173" t="s">
        <v>101</v>
      </c>
      <c r="B96" s="173"/>
      <c r="C96" s="173"/>
      <c r="D96" s="173"/>
      <c r="E96" s="173"/>
      <c r="F96" s="173"/>
      <c r="G96" s="173"/>
    </row>
    <row r="97" spans="1:7" ht="21.75" customHeight="1">
      <c r="A97" s="173" t="s">
        <v>115</v>
      </c>
      <c r="B97" s="173"/>
      <c r="C97" s="173"/>
      <c r="D97" s="173"/>
      <c r="E97" s="173"/>
      <c r="F97" s="173"/>
      <c r="G97" s="173"/>
    </row>
    <row r="98" spans="1:7" ht="21.75" customHeight="1">
      <c r="A98" s="174" t="s">
        <v>102</v>
      </c>
      <c r="B98" s="174"/>
      <c r="C98" s="174"/>
      <c r="D98" s="174"/>
      <c r="E98" s="174"/>
      <c r="F98" s="174"/>
      <c r="G98" s="174"/>
    </row>
    <row r="99" spans="1:7" ht="21.75" customHeight="1">
      <c r="A99" s="40"/>
      <c r="B99" s="40"/>
      <c r="C99" s="40"/>
      <c r="D99" s="40"/>
      <c r="E99" s="40"/>
      <c r="F99" s="40"/>
      <c r="G99" s="5" t="s">
        <v>38</v>
      </c>
    </row>
    <row r="100" spans="1:7" ht="21.75" customHeight="1">
      <c r="A100" s="172" t="s">
        <v>45</v>
      </c>
      <c r="B100" s="172"/>
      <c r="C100" s="172"/>
      <c r="D100" s="172"/>
      <c r="E100" s="5"/>
      <c r="F100" s="5"/>
      <c r="G100" s="32">
        <v>15528.16</v>
      </c>
    </row>
    <row r="101" spans="1:7" ht="21.75" customHeight="1">
      <c r="A101" s="172" t="s">
        <v>9</v>
      </c>
      <c r="B101" s="172"/>
      <c r="C101" s="41"/>
      <c r="D101" s="41"/>
      <c r="E101" s="5"/>
      <c r="F101" s="5"/>
      <c r="G101" s="32">
        <v>16350</v>
      </c>
    </row>
    <row r="102" spans="1:7" ht="21.75" customHeight="1">
      <c r="A102" s="41" t="s">
        <v>72</v>
      </c>
      <c r="B102" s="41"/>
      <c r="C102" s="41"/>
      <c r="D102" s="41"/>
      <c r="E102" s="5"/>
      <c r="F102" s="5"/>
      <c r="G102" s="32">
        <v>217.05</v>
      </c>
    </row>
    <row r="103" spans="1:7" ht="21.75" customHeight="1">
      <c r="A103" s="41" t="s">
        <v>10</v>
      </c>
      <c r="B103" s="41"/>
      <c r="C103" s="41"/>
      <c r="D103" s="41"/>
      <c r="E103" s="5"/>
      <c r="F103" s="5"/>
      <c r="G103" s="32">
        <v>260.46</v>
      </c>
    </row>
    <row r="104" spans="1:7" ht="21.75" customHeight="1">
      <c r="A104" s="172" t="s">
        <v>39</v>
      </c>
      <c r="B104" s="172"/>
      <c r="C104" s="172"/>
      <c r="D104" s="41"/>
      <c r="E104" s="5"/>
      <c r="F104" s="5"/>
      <c r="G104" s="32">
        <v>283.67</v>
      </c>
    </row>
    <row r="105" spans="1:7" ht="21.75" customHeight="1">
      <c r="A105" s="172" t="s">
        <v>91</v>
      </c>
      <c r="B105" s="172"/>
      <c r="C105" s="41"/>
      <c r="D105" s="41"/>
      <c r="E105" s="5"/>
      <c r="F105" s="5"/>
      <c r="G105" s="32">
        <v>3714.5</v>
      </c>
    </row>
    <row r="106" spans="1:7" ht="21.75" customHeight="1">
      <c r="A106" s="37" t="s">
        <v>74</v>
      </c>
      <c r="G106" s="21">
        <v>6129</v>
      </c>
    </row>
    <row r="107" spans="1:7" ht="21.75" customHeight="1">
      <c r="A107" s="172" t="s">
        <v>137</v>
      </c>
      <c r="B107" s="172"/>
      <c r="C107" s="172"/>
      <c r="G107" s="21">
        <v>111800</v>
      </c>
    </row>
    <row r="108" spans="1:7" ht="21.75" customHeight="1">
      <c r="A108" s="172" t="s">
        <v>138</v>
      </c>
      <c r="B108" s="172"/>
      <c r="C108" s="172"/>
      <c r="G108" s="21">
        <v>72000</v>
      </c>
    </row>
    <row r="109" spans="1:7" ht="21.75" customHeight="1">
      <c r="A109" s="172" t="s">
        <v>140</v>
      </c>
      <c r="B109" s="172"/>
      <c r="C109" s="172"/>
      <c r="G109" s="21">
        <v>14000</v>
      </c>
    </row>
    <row r="110" spans="1:7" ht="21.75" customHeight="1">
      <c r="A110" s="172" t="s">
        <v>139</v>
      </c>
      <c r="B110" s="172"/>
      <c r="C110" s="172"/>
      <c r="D110" s="172"/>
      <c r="G110" s="21">
        <v>175</v>
      </c>
    </row>
    <row r="111" spans="1:7" ht="21.75" customHeight="1">
      <c r="A111" s="42" t="s">
        <v>141</v>
      </c>
      <c r="B111" s="42"/>
      <c r="C111" s="42"/>
      <c r="G111" s="43">
        <v>10000</v>
      </c>
    </row>
    <row r="112" spans="1:7" ht="21.75" customHeight="1" thickBot="1">
      <c r="A112" s="172"/>
      <c r="B112" s="172"/>
      <c r="C112" s="172"/>
      <c r="F112" s="35" t="s">
        <v>11</v>
      </c>
      <c r="G112" s="44">
        <f>SUM(G95:G111)</f>
        <v>250457.84</v>
      </c>
    </row>
    <row r="113" spans="1:7" ht="21.75" customHeight="1" thickTop="1">
      <c r="A113" s="172"/>
      <c r="B113" s="172"/>
      <c r="C113" s="172"/>
      <c r="G113" s="21"/>
    </row>
    <row r="114" spans="1:7" ht="21.75" customHeight="1">
      <c r="A114" s="5"/>
      <c r="B114" s="5"/>
      <c r="C114" s="5"/>
      <c r="D114" s="5"/>
      <c r="G114" s="45"/>
    </row>
    <row r="115" spans="1:7" ht="21.75" customHeight="1">
      <c r="A115" s="175" t="s">
        <v>206</v>
      </c>
      <c r="B115" s="175"/>
      <c r="C115" s="175"/>
      <c r="D115" s="175"/>
      <c r="E115" s="175"/>
      <c r="F115" s="175"/>
      <c r="G115" s="175"/>
    </row>
    <row r="116" spans="1:7" ht="21.75" customHeight="1">
      <c r="A116" s="173" t="s">
        <v>101</v>
      </c>
      <c r="B116" s="173"/>
      <c r="C116" s="173"/>
      <c r="D116" s="173"/>
      <c r="E116" s="173"/>
      <c r="F116" s="173"/>
      <c r="G116" s="173"/>
    </row>
    <row r="117" spans="1:7" ht="21.75" customHeight="1">
      <c r="A117" s="173" t="s">
        <v>115</v>
      </c>
      <c r="B117" s="173"/>
      <c r="C117" s="173"/>
      <c r="D117" s="173"/>
      <c r="E117" s="173"/>
      <c r="F117" s="173"/>
      <c r="G117" s="173"/>
    </row>
    <row r="118" spans="1:7" ht="21.75" customHeight="1">
      <c r="A118" s="174" t="s">
        <v>103</v>
      </c>
      <c r="B118" s="174"/>
      <c r="C118" s="174"/>
      <c r="D118" s="174"/>
      <c r="E118" s="174"/>
      <c r="F118" s="174"/>
      <c r="G118" s="174"/>
    </row>
    <row r="119" spans="1:7" ht="21.75" customHeight="1">
      <c r="A119" s="40"/>
      <c r="B119" s="40"/>
      <c r="C119" s="40"/>
      <c r="D119" s="40"/>
      <c r="E119" s="40"/>
      <c r="F119" s="40"/>
      <c r="G119" s="5" t="s">
        <v>38</v>
      </c>
    </row>
    <row r="120" spans="1:7" ht="21.75" customHeight="1">
      <c r="A120" s="172" t="s">
        <v>45</v>
      </c>
      <c r="B120" s="172"/>
      <c r="C120" s="172"/>
      <c r="D120" s="172"/>
      <c r="E120" s="5"/>
      <c r="F120" s="5"/>
      <c r="G120" s="32">
        <v>15528.16</v>
      </c>
    </row>
    <row r="121" spans="1:7" ht="21.75" customHeight="1">
      <c r="A121" s="41" t="s">
        <v>110</v>
      </c>
      <c r="B121" s="41"/>
      <c r="C121" s="41"/>
      <c r="D121" s="41"/>
      <c r="E121" s="5"/>
      <c r="F121" s="5"/>
      <c r="G121" s="32">
        <v>23030</v>
      </c>
    </row>
    <row r="122" spans="1:7" ht="21.75" customHeight="1">
      <c r="A122" s="41" t="s">
        <v>74</v>
      </c>
      <c r="B122" s="41"/>
      <c r="C122" s="41"/>
      <c r="D122" s="41"/>
      <c r="E122" s="5"/>
      <c r="F122" s="5"/>
      <c r="G122" s="32">
        <v>6129</v>
      </c>
    </row>
    <row r="123" spans="1:7" ht="21.75" customHeight="1">
      <c r="A123" s="173" t="s">
        <v>121</v>
      </c>
      <c r="B123" s="173"/>
      <c r="C123" s="41"/>
      <c r="D123" s="41"/>
      <c r="E123" s="5"/>
      <c r="F123" s="5"/>
      <c r="G123" s="32">
        <v>17402</v>
      </c>
    </row>
    <row r="124" spans="1:7" ht="21.75" customHeight="1">
      <c r="A124" s="172" t="s">
        <v>91</v>
      </c>
      <c r="B124" s="172"/>
      <c r="C124" s="172"/>
      <c r="D124" s="172"/>
      <c r="E124" s="5"/>
      <c r="F124" s="5"/>
      <c r="G124" s="46">
        <v>5162</v>
      </c>
    </row>
    <row r="125" spans="1:7" ht="21.75" customHeight="1" thickBot="1">
      <c r="A125" s="5"/>
      <c r="B125" s="5"/>
      <c r="C125" s="5"/>
      <c r="D125" s="5"/>
      <c r="E125" s="5"/>
      <c r="F125" s="5" t="s">
        <v>11</v>
      </c>
      <c r="G125" s="44">
        <f>SUM(G120:G124)</f>
        <v>67251.16</v>
      </c>
    </row>
    <row r="126" spans="1:7" ht="21.75" customHeight="1" thickTop="1">
      <c r="A126" s="176"/>
      <c r="B126" s="176"/>
      <c r="C126" s="176"/>
      <c r="D126" s="176"/>
      <c r="E126" s="176"/>
      <c r="F126" s="176"/>
      <c r="G126" s="176"/>
    </row>
    <row r="127" spans="1:7" ht="21.75" customHeight="1">
      <c r="A127" s="176"/>
      <c r="B127" s="176"/>
      <c r="C127" s="176"/>
      <c r="D127" s="176"/>
      <c r="E127" s="176"/>
      <c r="F127" s="176"/>
      <c r="G127" s="176"/>
    </row>
    <row r="128" spans="1:7" ht="21.75" customHeight="1">
      <c r="A128" s="41"/>
      <c r="B128" s="41"/>
      <c r="C128" s="41"/>
      <c r="D128" s="41"/>
      <c r="E128" s="5"/>
      <c r="F128" s="5"/>
      <c r="G128" s="32"/>
    </row>
    <row r="129" spans="1:7" ht="21.75" customHeight="1">
      <c r="A129" s="41"/>
      <c r="B129" s="41"/>
      <c r="C129" s="41"/>
      <c r="D129" s="41"/>
      <c r="E129" s="5"/>
      <c r="F129" s="5"/>
      <c r="G129" s="32"/>
    </row>
    <row r="130" spans="1:7" ht="21.75" customHeight="1">
      <c r="A130" s="41"/>
      <c r="B130" s="41"/>
      <c r="C130" s="41"/>
      <c r="D130" s="32"/>
      <c r="E130" s="32"/>
      <c r="F130" s="32"/>
      <c r="G130" s="32"/>
    </row>
    <row r="131" spans="1:7" ht="21.75" customHeight="1">
      <c r="A131" s="172"/>
      <c r="B131" s="172"/>
      <c r="C131" s="172"/>
      <c r="D131" s="172"/>
      <c r="E131" s="172"/>
      <c r="F131" s="5"/>
      <c r="G131" s="32"/>
    </row>
    <row r="132" spans="1:7" ht="21.75" customHeight="1">
      <c r="A132" s="175" t="s">
        <v>206</v>
      </c>
      <c r="B132" s="175"/>
      <c r="C132" s="175"/>
      <c r="D132" s="175"/>
      <c r="E132" s="175"/>
      <c r="F132" s="175"/>
      <c r="G132" s="175"/>
    </row>
    <row r="133" spans="1:7" ht="21.75" customHeight="1">
      <c r="A133" s="173" t="s">
        <v>101</v>
      </c>
      <c r="B133" s="173"/>
      <c r="C133" s="173"/>
      <c r="D133" s="173"/>
      <c r="E133" s="173"/>
      <c r="F133" s="173"/>
      <c r="G133" s="173"/>
    </row>
    <row r="134" spans="1:7" ht="21.75" customHeight="1">
      <c r="A134" s="173" t="s">
        <v>115</v>
      </c>
      <c r="B134" s="173"/>
      <c r="C134" s="173"/>
      <c r="D134" s="173"/>
      <c r="E134" s="173"/>
      <c r="F134" s="173"/>
      <c r="G134" s="173"/>
    </row>
    <row r="135" spans="1:7" ht="21.75" customHeight="1">
      <c r="A135" s="174" t="s">
        <v>93</v>
      </c>
      <c r="B135" s="174"/>
      <c r="C135" s="174"/>
      <c r="D135" s="174"/>
      <c r="E135" s="174"/>
      <c r="F135" s="174"/>
      <c r="G135" s="174"/>
    </row>
    <row r="136" spans="1:7" ht="21.75" customHeight="1">
      <c r="A136" s="40"/>
      <c r="B136" s="40"/>
      <c r="C136" s="40"/>
      <c r="D136" s="40"/>
      <c r="E136" s="40"/>
      <c r="F136" s="40"/>
      <c r="G136" s="5" t="s">
        <v>38</v>
      </c>
    </row>
    <row r="137" spans="1:7" ht="21.75" customHeight="1">
      <c r="A137" s="41" t="s">
        <v>80</v>
      </c>
      <c r="B137" s="41"/>
      <c r="C137" s="41"/>
      <c r="D137" s="41"/>
      <c r="E137" s="5"/>
      <c r="F137" s="5"/>
      <c r="G137" s="32">
        <v>0</v>
      </c>
    </row>
    <row r="138" spans="1:7" ht="21.75" customHeight="1">
      <c r="A138" s="41" t="s">
        <v>81</v>
      </c>
      <c r="B138" s="41"/>
      <c r="C138" s="41"/>
      <c r="D138" s="32"/>
      <c r="E138" s="32"/>
      <c r="F138" s="32"/>
      <c r="G138" s="32">
        <v>0</v>
      </c>
    </row>
    <row r="139" spans="1:7" ht="21.75" customHeight="1">
      <c r="A139" s="41" t="s">
        <v>82</v>
      </c>
      <c r="B139" s="41"/>
      <c r="C139" s="41"/>
      <c r="D139" s="41"/>
      <c r="E139" s="5"/>
      <c r="F139" s="5"/>
      <c r="G139" s="32">
        <v>0</v>
      </c>
    </row>
    <row r="140" spans="1:7" ht="21.75" customHeight="1">
      <c r="A140" s="41" t="s">
        <v>83</v>
      </c>
      <c r="B140" s="41"/>
      <c r="C140" s="41"/>
      <c r="D140" s="41"/>
      <c r="E140" s="41"/>
      <c r="F140" s="5"/>
      <c r="G140" s="32">
        <v>0</v>
      </c>
    </row>
    <row r="141" spans="1:7" ht="21.75" customHeight="1">
      <c r="A141" s="172" t="s">
        <v>84</v>
      </c>
      <c r="B141" s="172"/>
      <c r="C141" s="172"/>
      <c r="D141" s="172"/>
      <c r="E141" s="172"/>
      <c r="F141" s="5"/>
      <c r="G141" s="32">
        <v>0</v>
      </c>
    </row>
    <row r="142" spans="1:7" ht="21.75" customHeight="1">
      <c r="A142" s="41" t="s">
        <v>75</v>
      </c>
      <c r="B142" s="41"/>
      <c r="C142" s="41"/>
      <c r="D142" s="41"/>
      <c r="E142" s="41"/>
      <c r="F142" s="5"/>
      <c r="G142" s="32">
        <v>0</v>
      </c>
    </row>
    <row r="143" spans="1:7" ht="21.75" customHeight="1">
      <c r="A143" s="41" t="s">
        <v>76</v>
      </c>
      <c r="B143" s="41"/>
      <c r="C143" s="41"/>
      <c r="D143" s="41"/>
      <c r="E143" s="41"/>
      <c r="F143" s="5"/>
      <c r="G143" s="32">
        <v>0</v>
      </c>
    </row>
    <row r="144" spans="1:7" ht="21.75" customHeight="1">
      <c r="A144" s="172" t="s">
        <v>77</v>
      </c>
      <c r="B144" s="172"/>
      <c r="C144" s="172"/>
      <c r="D144" s="172"/>
      <c r="E144" s="172"/>
      <c r="F144" s="5"/>
      <c r="G144" s="32">
        <v>0</v>
      </c>
    </row>
    <row r="145" spans="1:7" ht="21.75" customHeight="1">
      <c r="A145" s="172" t="s">
        <v>78</v>
      </c>
      <c r="B145" s="172"/>
      <c r="C145" s="172"/>
      <c r="D145" s="172"/>
      <c r="E145" s="172"/>
      <c r="F145" s="5"/>
      <c r="G145" s="32">
        <v>0</v>
      </c>
    </row>
    <row r="146" spans="1:7" ht="21.75" customHeight="1">
      <c r="A146" s="172" t="s">
        <v>79</v>
      </c>
      <c r="B146" s="172"/>
      <c r="C146" s="172"/>
      <c r="D146" s="172"/>
      <c r="E146" s="172"/>
      <c r="G146" s="37">
        <v>0</v>
      </c>
    </row>
    <row r="147" spans="1:7" ht="21.75" customHeight="1">
      <c r="A147" s="172" t="s">
        <v>92</v>
      </c>
      <c r="B147" s="172"/>
      <c r="C147" s="172"/>
      <c r="D147" s="172"/>
      <c r="E147" s="172"/>
      <c r="G147" s="43">
        <v>0</v>
      </c>
    </row>
    <row r="148" spans="1:7" ht="21.75" customHeight="1" thickBot="1">
      <c r="A148" s="5"/>
      <c r="B148" s="5"/>
      <c r="C148" s="5"/>
      <c r="D148" s="5"/>
      <c r="E148" s="5"/>
      <c r="F148" s="5" t="s">
        <v>11</v>
      </c>
      <c r="G148" s="44">
        <v>0</v>
      </c>
    </row>
    <row r="149" spans="1:7" ht="21.75" customHeight="1" thickTop="1">
      <c r="A149" s="41"/>
      <c r="B149" s="41"/>
      <c r="C149" s="41"/>
      <c r="D149" s="41"/>
      <c r="E149" s="41"/>
      <c r="F149" s="5"/>
      <c r="G149" s="32"/>
    </row>
    <row r="150" spans="1:7" ht="21.75" customHeight="1">
      <c r="A150" s="41"/>
      <c r="B150" s="41"/>
      <c r="C150" s="41"/>
      <c r="D150" s="41"/>
      <c r="E150" s="41"/>
      <c r="F150" s="5"/>
      <c r="G150" s="32"/>
    </row>
    <row r="151" spans="1:7" ht="21.75" customHeight="1">
      <c r="A151" s="175" t="s">
        <v>206</v>
      </c>
      <c r="B151" s="175"/>
      <c r="C151" s="175"/>
      <c r="D151" s="175"/>
      <c r="E151" s="175"/>
      <c r="F151" s="175"/>
      <c r="G151" s="175"/>
    </row>
    <row r="152" spans="1:7" ht="21.75" customHeight="1">
      <c r="A152" s="173" t="s">
        <v>101</v>
      </c>
      <c r="B152" s="173"/>
      <c r="C152" s="173"/>
      <c r="D152" s="173"/>
      <c r="E152" s="173"/>
      <c r="F152" s="173"/>
      <c r="G152" s="173"/>
    </row>
    <row r="153" spans="1:7" ht="21.75" customHeight="1">
      <c r="A153" s="173" t="s">
        <v>115</v>
      </c>
      <c r="B153" s="173"/>
      <c r="C153" s="173"/>
      <c r="D153" s="173"/>
      <c r="E153" s="173"/>
      <c r="F153" s="173"/>
      <c r="G153" s="173"/>
    </row>
    <row r="154" spans="1:7" ht="21.75" customHeight="1">
      <c r="A154" s="174" t="s">
        <v>104</v>
      </c>
      <c r="B154" s="174"/>
      <c r="C154" s="174"/>
      <c r="D154" s="174"/>
      <c r="E154" s="174"/>
      <c r="F154" s="174"/>
      <c r="G154" s="174"/>
    </row>
    <row r="155" spans="1:7" ht="21.75" customHeight="1">
      <c r="A155" s="40"/>
      <c r="B155" s="40"/>
      <c r="C155" s="40"/>
      <c r="D155" s="40"/>
      <c r="E155" s="40"/>
      <c r="F155" s="40"/>
      <c r="G155" s="5" t="s">
        <v>38</v>
      </c>
    </row>
    <row r="156" spans="1:7" ht="21.75" customHeight="1">
      <c r="A156" s="172" t="s">
        <v>85</v>
      </c>
      <c r="B156" s="172"/>
      <c r="C156" s="172"/>
      <c r="D156" s="172"/>
      <c r="E156" s="172"/>
      <c r="F156" s="5"/>
      <c r="G156" s="32">
        <v>64135</v>
      </c>
    </row>
    <row r="157" spans="1:7" ht="21.75" customHeight="1">
      <c r="A157" s="172" t="s">
        <v>86</v>
      </c>
      <c r="B157" s="172"/>
      <c r="C157" s="172"/>
      <c r="D157" s="172"/>
      <c r="E157" s="172"/>
      <c r="F157" s="5"/>
      <c r="G157" s="32">
        <v>0</v>
      </c>
    </row>
    <row r="158" spans="1:7" ht="21.75" customHeight="1">
      <c r="A158" s="172" t="s">
        <v>87</v>
      </c>
      <c r="B158" s="172"/>
      <c r="C158" s="172"/>
      <c r="D158" s="172"/>
      <c r="E158" s="172"/>
      <c r="F158" s="5"/>
      <c r="G158" s="32">
        <v>0</v>
      </c>
    </row>
    <row r="159" spans="1:7" ht="21.75" customHeight="1">
      <c r="A159" s="172" t="s">
        <v>88</v>
      </c>
      <c r="B159" s="172"/>
      <c r="C159" s="172"/>
      <c r="D159" s="172"/>
      <c r="E159" s="172"/>
      <c r="F159" s="5"/>
      <c r="G159" s="32">
        <v>0</v>
      </c>
    </row>
    <row r="160" spans="1:7" ht="21.75" customHeight="1">
      <c r="A160" s="172" t="s">
        <v>89</v>
      </c>
      <c r="B160" s="172"/>
      <c r="C160" s="172"/>
      <c r="D160" s="172"/>
      <c r="E160" s="172"/>
      <c r="F160" s="5"/>
      <c r="G160" s="46">
        <v>0</v>
      </c>
    </row>
    <row r="161" spans="1:7" ht="21.75" customHeight="1" thickBot="1">
      <c r="A161" s="174"/>
      <c r="B161" s="174"/>
      <c r="C161" s="174"/>
      <c r="D161" s="174"/>
      <c r="E161" s="174"/>
      <c r="F161" s="5" t="s">
        <v>11</v>
      </c>
      <c r="G161" s="47">
        <f>SUM(G156:G160)</f>
        <v>64135</v>
      </c>
    </row>
    <row r="162" spans="1:7" ht="21.75" customHeight="1" thickTop="1">
      <c r="A162" s="41"/>
      <c r="B162" s="41"/>
      <c r="C162" s="41"/>
      <c r="D162" s="41"/>
      <c r="E162" s="5"/>
      <c r="F162" s="5"/>
      <c r="G162" s="32">
        <v>0</v>
      </c>
    </row>
    <row r="163" spans="1:7" ht="21.75" customHeight="1">
      <c r="A163" s="41"/>
      <c r="B163" s="41"/>
      <c r="C163" s="41"/>
      <c r="D163" s="41"/>
      <c r="E163" s="5"/>
      <c r="F163" s="5"/>
      <c r="G163" s="32">
        <v>0</v>
      </c>
    </row>
    <row r="164" spans="1:7" ht="21.75" customHeight="1">
      <c r="A164" s="41"/>
      <c r="B164" s="41"/>
      <c r="C164" s="41"/>
      <c r="D164" s="41"/>
      <c r="E164" s="5"/>
      <c r="F164" s="5"/>
      <c r="G164" s="32">
        <v>0</v>
      </c>
    </row>
    <row r="165" spans="1:7" ht="21.75" customHeight="1">
      <c r="A165" s="41"/>
      <c r="B165" s="41"/>
      <c r="C165" s="41"/>
      <c r="D165" s="41"/>
      <c r="E165" s="5"/>
      <c r="F165" s="5"/>
      <c r="G165" s="32"/>
    </row>
    <row r="166" spans="1:7" ht="21.75" customHeight="1">
      <c r="A166" s="41"/>
      <c r="B166" s="41"/>
      <c r="C166" s="41"/>
      <c r="D166" s="41"/>
      <c r="E166" s="5"/>
      <c r="F166" s="5"/>
      <c r="G166" s="32"/>
    </row>
    <row r="167" spans="1:7" ht="21.75" customHeight="1">
      <c r="A167" s="41"/>
      <c r="B167" s="41"/>
      <c r="C167" s="41"/>
      <c r="D167" s="41"/>
      <c r="E167" s="5"/>
      <c r="F167" s="5"/>
      <c r="G167" s="32"/>
    </row>
    <row r="168" spans="1:7" ht="21.75" customHeight="1">
      <c r="A168" s="41"/>
      <c r="B168" s="41"/>
      <c r="C168" s="41"/>
      <c r="D168" s="41"/>
      <c r="E168" s="5"/>
      <c r="F168" s="5"/>
      <c r="G168" s="32"/>
    </row>
    <row r="169" spans="1:7" ht="21.75" customHeight="1">
      <c r="A169" s="175" t="s">
        <v>206</v>
      </c>
      <c r="B169" s="175"/>
      <c r="C169" s="175"/>
      <c r="D169" s="175"/>
      <c r="E169" s="175"/>
      <c r="F169" s="175"/>
      <c r="G169" s="175"/>
    </row>
    <row r="170" spans="1:7" ht="21.75" customHeight="1">
      <c r="A170" s="173" t="s">
        <v>101</v>
      </c>
      <c r="B170" s="173"/>
      <c r="C170" s="173"/>
      <c r="D170" s="173"/>
      <c r="E170" s="173"/>
      <c r="F170" s="173"/>
      <c r="G170" s="173"/>
    </row>
    <row r="171" spans="1:7" ht="21.75" customHeight="1">
      <c r="A171" s="173" t="s">
        <v>115</v>
      </c>
      <c r="B171" s="173"/>
      <c r="C171" s="173"/>
      <c r="D171" s="173"/>
      <c r="E171" s="173"/>
      <c r="F171" s="173"/>
      <c r="G171" s="173"/>
    </row>
    <row r="172" spans="1:7" ht="21.75" customHeight="1">
      <c r="A172" s="174" t="s">
        <v>122</v>
      </c>
      <c r="B172" s="174"/>
      <c r="C172" s="174"/>
      <c r="D172" s="174"/>
      <c r="E172" s="174"/>
      <c r="F172" s="174"/>
      <c r="G172" s="174"/>
    </row>
    <row r="173" spans="1:7" ht="21.75" customHeight="1">
      <c r="A173" s="40"/>
      <c r="B173" s="40"/>
      <c r="C173" s="40"/>
      <c r="D173" s="40"/>
      <c r="E173" s="40"/>
      <c r="F173" s="40"/>
      <c r="G173" s="5" t="s">
        <v>38</v>
      </c>
    </row>
    <row r="174" spans="1:7" ht="21.75" customHeight="1">
      <c r="A174" s="172" t="s">
        <v>133</v>
      </c>
      <c r="B174" s="172"/>
      <c r="C174" s="172"/>
      <c r="D174" s="172"/>
      <c r="E174" s="172"/>
      <c r="F174" s="40"/>
      <c r="G174" s="32">
        <v>4200</v>
      </c>
    </row>
    <row r="175" spans="1:7" ht="21.75" customHeight="1">
      <c r="A175" s="172" t="s">
        <v>134</v>
      </c>
      <c r="B175" s="172"/>
      <c r="C175" s="172"/>
      <c r="D175" s="172"/>
      <c r="E175" s="41"/>
      <c r="F175" s="40"/>
      <c r="G175" s="32">
        <v>4600</v>
      </c>
    </row>
    <row r="176" spans="1:7" ht="21.75" customHeight="1">
      <c r="A176" s="172" t="s">
        <v>135</v>
      </c>
      <c r="B176" s="172"/>
      <c r="C176" s="172"/>
      <c r="D176" s="172"/>
      <c r="E176" s="41"/>
      <c r="F176" s="40"/>
      <c r="G176" s="32">
        <v>6700</v>
      </c>
    </row>
    <row r="177" spans="1:7" ht="21.75" customHeight="1">
      <c r="A177" s="172" t="s">
        <v>136</v>
      </c>
      <c r="B177" s="172"/>
      <c r="C177" s="172"/>
      <c r="D177" s="172"/>
      <c r="E177" s="41"/>
      <c r="F177" s="40"/>
      <c r="G177" s="32">
        <v>3800</v>
      </c>
    </row>
    <row r="178" spans="1:7" ht="21.75" customHeight="1">
      <c r="A178" s="172" t="s">
        <v>127</v>
      </c>
      <c r="B178" s="172"/>
      <c r="C178" s="172"/>
      <c r="D178" s="172"/>
      <c r="E178" s="172"/>
      <c r="F178" s="40"/>
      <c r="G178" s="32">
        <v>255000</v>
      </c>
    </row>
    <row r="179" spans="1:7" ht="21.75" customHeight="1">
      <c r="A179" s="172" t="s">
        <v>128</v>
      </c>
      <c r="B179" s="172"/>
      <c r="C179" s="172"/>
      <c r="D179" s="172"/>
      <c r="E179" s="172"/>
      <c r="F179" s="40"/>
      <c r="G179" s="32">
        <v>277000</v>
      </c>
    </row>
    <row r="180" spans="1:7" ht="21.75" customHeight="1">
      <c r="A180" s="172" t="s">
        <v>129</v>
      </c>
      <c r="B180" s="172"/>
      <c r="C180" s="172"/>
      <c r="D180" s="172"/>
      <c r="E180" s="172"/>
      <c r="F180" s="40"/>
      <c r="G180" s="32">
        <v>190000</v>
      </c>
    </row>
    <row r="181" spans="1:7" ht="21.75" customHeight="1">
      <c r="A181" s="172" t="s">
        <v>130</v>
      </c>
      <c r="B181" s="172"/>
      <c r="C181" s="172"/>
      <c r="D181" s="172"/>
      <c r="E181" s="172"/>
      <c r="F181" s="40"/>
      <c r="G181" s="32">
        <v>10000</v>
      </c>
    </row>
    <row r="182" spans="1:7" ht="21.75" customHeight="1">
      <c r="A182" s="172" t="s">
        <v>131</v>
      </c>
      <c r="B182" s="172"/>
      <c r="C182" s="172"/>
      <c r="D182" s="172"/>
      <c r="E182" s="172"/>
      <c r="F182" s="40"/>
      <c r="G182" s="32">
        <v>88850</v>
      </c>
    </row>
    <row r="183" spans="1:7" ht="21.75" customHeight="1">
      <c r="A183" s="41" t="s">
        <v>124</v>
      </c>
      <c r="B183" s="41"/>
      <c r="C183" s="41"/>
      <c r="D183" s="41"/>
      <c r="E183" s="5"/>
      <c r="F183" s="5"/>
      <c r="G183" s="32">
        <v>7000</v>
      </c>
    </row>
    <row r="184" spans="1:7" ht="21.75" customHeight="1">
      <c r="A184" s="172" t="s">
        <v>123</v>
      </c>
      <c r="B184" s="172"/>
      <c r="C184" s="172"/>
      <c r="D184" s="172"/>
      <c r="E184" s="172"/>
      <c r="F184" s="5"/>
      <c r="G184" s="32">
        <v>7000</v>
      </c>
    </row>
    <row r="185" spans="1:7" ht="21.75" customHeight="1">
      <c r="A185" s="41" t="s">
        <v>132</v>
      </c>
      <c r="B185" s="41"/>
      <c r="C185" s="41"/>
      <c r="D185" s="32"/>
      <c r="E185" s="32"/>
      <c r="F185" s="32"/>
      <c r="G185" s="32">
        <v>80920.84</v>
      </c>
    </row>
    <row r="186" spans="1:7" ht="21.75" customHeight="1">
      <c r="A186" s="41" t="s">
        <v>125</v>
      </c>
      <c r="B186" s="41"/>
      <c r="C186" s="41"/>
      <c r="D186" s="41"/>
      <c r="E186" s="41"/>
      <c r="F186" s="5"/>
      <c r="G186" s="32">
        <v>52252.2</v>
      </c>
    </row>
    <row r="187" spans="1:7" ht="21.75" customHeight="1">
      <c r="A187" s="172" t="s">
        <v>126</v>
      </c>
      <c r="B187" s="172"/>
      <c r="C187" s="172"/>
      <c r="D187" s="172"/>
      <c r="E187" s="172"/>
      <c r="G187" s="21">
        <v>238000</v>
      </c>
    </row>
    <row r="188" spans="1:7" ht="21.75" customHeight="1">
      <c r="A188" s="172"/>
      <c r="B188" s="172"/>
      <c r="C188" s="172"/>
      <c r="D188" s="172"/>
      <c r="E188" s="172"/>
      <c r="G188" s="43"/>
    </row>
    <row r="189" spans="1:7" ht="21.75" customHeight="1" thickBot="1">
      <c r="A189" s="41"/>
      <c r="B189" s="41"/>
      <c r="C189" s="41"/>
      <c r="D189" s="41"/>
      <c r="E189" s="41"/>
      <c r="F189" s="5" t="s">
        <v>11</v>
      </c>
      <c r="G189" s="47">
        <f>SUM(G174:G188)</f>
        <v>1225323.04</v>
      </c>
    </row>
    <row r="190" spans="1:7" ht="21.75" customHeight="1" thickTop="1">
      <c r="A190" s="41"/>
      <c r="B190" s="41"/>
      <c r="C190" s="41"/>
      <c r="D190" s="41"/>
      <c r="E190" s="41"/>
      <c r="G190" s="21"/>
    </row>
    <row r="191" spans="1:7" ht="21.75" customHeight="1" thickBot="1">
      <c r="A191" s="5"/>
      <c r="B191" s="5"/>
      <c r="C191" s="5"/>
      <c r="D191" s="5"/>
      <c r="E191" s="5"/>
      <c r="F191" s="5"/>
      <c r="G191" s="47"/>
    </row>
    <row r="192" spans="1:6" ht="21.75" customHeight="1" thickTop="1">
      <c r="A192" s="6"/>
      <c r="B192" s="6"/>
      <c r="C192" s="6"/>
      <c r="F192" s="6"/>
    </row>
    <row r="193" spans="1:6" ht="21.75" customHeight="1">
      <c r="A193" s="6"/>
      <c r="B193" s="6"/>
      <c r="C193" s="6"/>
      <c r="F193" s="6"/>
    </row>
    <row r="194" spans="1:6" ht="21.75" customHeight="1">
      <c r="A194" s="6"/>
      <c r="B194" s="6"/>
      <c r="C194" s="6"/>
      <c r="F194" s="6"/>
    </row>
    <row r="195" spans="1:6" ht="21.75" customHeight="1">
      <c r="A195" s="6"/>
      <c r="B195" s="6"/>
      <c r="C195" s="6"/>
      <c r="F195" s="6"/>
    </row>
    <row r="196" spans="1:6" ht="21.75" customHeight="1">
      <c r="A196" s="6"/>
      <c r="B196" s="6"/>
      <c r="C196" s="6"/>
      <c r="F196" s="6"/>
    </row>
    <row r="197" spans="1:6" ht="21.75" customHeight="1">
      <c r="A197" s="6"/>
      <c r="B197" s="6"/>
      <c r="C197" s="6"/>
      <c r="F197" s="6"/>
    </row>
    <row r="198" spans="1:6" ht="21.75" customHeight="1">
      <c r="A198" s="6"/>
      <c r="B198" s="6"/>
      <c r="C198" s="6"/>
      <c r="F198" s="6"/>
    </row>
    <row r="199" spans="1:6" ht="21.75" customHeight="1">
      <c r="A199" s="6"/>
      <c r="B199" s="6"/>
      <c r="C199" s="6"/>
      <c r="F199" s="6"/>
    </row>
    <row r="200" spans="1:6" ht="21.75" customHeight="1">
      <c r="A200" s="6"/>
      <c r="B200" s="6"/>
      <c r="C200" s="6"/>
      <c r="F200" s="6"/>
    </row>
    <row r="201" spans="1:6" ht="21.75" customHeight="1">
      <c r="A201" s="6"/>
      <c r="B201" s="6"/>
      <c r="C201" s="6"/>
      <c r="F201" s="6"/>
    </row>
    <row r="202" spans="1:6" ht="21.75" customHeight="1">
      <c r="A202" s="6"/>
      <c r="B202" s="6"/>
      <c r="C202" s="6"/>
      <c r="F202" s="6"/>
    </row>
    <row r="203" spans="1:6" ht="21.75" customHeight="1">
      <c r="A203" s="6"/>
      <c r="B203" s="6"/>
      <c r="C203" s="6"/>
      <c r="F203" s="6"/>
    </row>
    <row r="204" spans="1:6" ht="21.75" customHeight="1">
      <c r="A204" s="6"/>
      <c r="B204" s="6"/>
      <c r="C204" s="6"/>
      <c r="F204" s="6"/>
    </row>
    <row r="205" spans="1:6" ht="21.75" customHeight="1">
      <c r="A205" s="6"/>
      <c r="B205" s="6"/>
      <c r="C205" s="6"/>
      <c r="F205" s="6"/>
    </row>
    <row r="206" spans="1:6" ht="21.75" customHeight="1">
      <c r="A206" s="6"/>
      <c r="B206" s="6"/>
      <c r="C206" s="6"/>
      <c r="F206" s="6"/>
    </row>
    <row r="207" spans="1:6" ht="21.75" customHeight="1">
      <c r="A207" s="6"/>
      <c r="B207" s="6"/>
      <c r="C207" s="6"/>
      <c r="F207" s="6"/>
    </row>
    <row r="208" spans="1:6" ht="21.75" customHeight="1">
      <c r="A208" s="6"/>
      <c r="B208" s="6"/>
      <c r="C208" s="6"/>
      <c r="F208" s="6"/>
    </row>
    <row r="209" spans="1:6" ht="21.75" customHeight="1">
      <c r="A209" s="6"/>
      <c r="B209" s="6"/>
      <c r="C209" s="6"/>
      <c r="F209" s="6"/>
    </row>
    <row r="210" spans="1:6" ht="21.75" customHeight="1">
      <c r="A210" s="6"/>
      <c r="B210" s="6"/>
      <c r="C210" s="6"/>
      <c r="F210" s="6"/>
    </row>
    <row r="211" spans="1:6" ht="21.75" customHeight="1">
      <c r="A211" s="6"/>
      <c r="B211" s="6"/>
      <c r="C211" s="6"/>
      <c r="F211" s="6"/>
    </row>
    <row r="212" spans="1:6" ht="21.75" customHeight="1">
      <c r="A212" s="6"/>
      <c r="B212" s="6"/>
      <c r="C212" s="6"/>
      <c r="F212" s="6"/>
    </row>
    <row r="213" spans="1:6" ht="21.75" customHeight="1">
      <c r="A213" s="6"/>
      <c r="B213" s="6"/>
      <c r="C213" s="6"/>
      <c r="F213" s="6"/>
    </row>
    <row r="214" spans="1:6" ht="21.75" customHeight="1">
      <c r="A214" s="6"/>
      <c r="B214" s="6"/>
      <c r="C214" s="6"/>
      <c r="F214" s="6"/>
    </row>
    <row r="215" spans="1:6" ht="21.75" customHeight="1">
      <c r="A215" s="6"/>
      <c r="B215" s="6"/>
      <c r="C215" s="6"/>
      <c r="F215" s="6"/>
    </row>
    <row r="216" spans="1:6" ht="21.75" customHeight="1">
      <c r="A216" s="6"/>
      <c r="B216" s="6"/>
      <c r="C216" s="6"/>
      <c r="F216" s="6"/>
    </row>
    <row r="217" spans="1:6" ht="21.75" customHeight="1">
      <c r="A217" s="6"/>
      <c r="B217" s="6"/>
      <c r="C217" s="6"/>
      <c r="F217" s="6"/>
    </row>
    <row r="218" spans="1:6" ht="21.75" customHeight="1">
      <c r="A218" s="6"/>
      <c r="B218" s="6"/>
      <c r="C218" s="6"/>
      <c r="F218" s="6"/>
    </row>
    <row r="219" spans="1:6" ht="21.75" customHeight="1">
      <c r="A219" s="6"/>
      <c r="B219" s="6"/>
      <c r="C219" s="6"/>
      <c r="F219" s="6"/>
    </row>
    <row r="220" spans="1:6" ht="21.75" customHeight="1">
      <c r="A220" s="6"/>
      <c r="B220" s="6"/>
      <c r="C220" s="6"/>
      <c r="F220" s="6"/>
    </row>
    <row r="221" spans="1:6" ht="21.75" customHeight="1">
      <c r="A221" s="6"/>
      <c r="B221" s="6"/>
      <c r="C221" s="6"/>
      <c r="F221" s="6"/>
    </row>
    <row r="222" spans="1:6" ht="21.75" customHeight="1">
      <c r="A222" s="6"/>
      <c r="B222" s="6"/>
      <c r="C222" s="6"/>
      <c r="F222" s="6"/>
    </row>
    <row r="223" spans="1:6" ht="21.75" customHeight="1">
      <c r="A223" s="6"/>
      <c r="B223" s="6"/>
      <c r="C223" s="6"/>
      <c r="F223" s="6"/>
    </row>
    <row r="224" spans="1:6" ht="21.75" customHeight="1">
      <c r="A224" s="6"/>
      <c r="B224" s="6"/>
      <c r="C224" s="6"/>
      <c r="F224" s="6"/>
    </row>
    <row r="225" spans="1:6" ht="21.75" customHeight="1">
      <c r="A225" s="6"/>
      <c r="B225" s="6"/>
      <c r="C225" s="6"/>
      <c r="F225" s="6"/>
    </row>
    <row r="226" spans="1:6" ht="21.75" customHeight="1">
      <c r="A226" s="6"/>
      <c r="B226" s="6"/>
      <c r="C226" s="6"/>
      <c r="F226" s="6"/>
    </row>
    <row r="227" spans="1:6" ht="21.75" customHeight="1">
      <c r="A227" s="6"/>
      <c r="B227" s="6"/>
      <c r="C227" s="6"/>
      <c r="F227" s="6"/>
    </row>
    <row r="228" spans="1:6" ht="21.75" customHeight="1">
      <c r="A228" s="6"/>
      <c r="B228" s="6"/>
      <c r="C228" s="6"/>
      <c r="F228" s="6"/>
    </row>
    <row r="229" spans="1:6" ht="21.75" customHeight="1">
      <c r="A229" s="6"/>
      <c r="B229" s="6"/>
      <c r="C229" s="6"/>
      <c r="F229" s="6"/>
    </row>
    <row r="230" spans="1:6" ht="21.75" customHeight="1">
      <c r="A230" s="6"/>
      <c r="B230" s="6"/>
      <c r="C230" s="6"/>
      <c r="F230" s="6"/>
    </row>
    <row r="231" spans="1:6" ht="21.75" customHeight="1">
      <c r="A231" s="6"/>
      <c r="B231" s="6"/>
      <c r="C231" s="6"/>
      <c r="F231" s="6"/>
    </row>
    <row r="232" spans="1:6" ht="21.75" customHeight="1">
      <c r="A232" s="6"/>
      <c r="B232" s="6"/>
      <c r="C232" s="6"/>
      <c r="F232" s="6"/>
    </row>
    <row r="233" spans="1:6" ht="21.75" customHeight="1">
      <c r="A233" s="6"/>
      <c r="B233" s="6"/>
      <c r="C233" s="6"/>
      <c r="F233" s="6"/>
    </row>
    <row r="234" spans="1:6" ht="21.75" customHeight="1">
      <c r="A234" s="6"/>
      <c r="B234" s="6"/>
      <c r="C234" s="6"/>
      <c r="F234" s="6"/>
    </row>
    <row r="235" spans="1:6" ht="21.75" customHeight="1">
      <c r="A235" s="6"/>
      <c r="B235" s="6"/>
      <c r="C235" s="6"/>
      <c r="F235" s="6"/>
    </row>
    <row r="236" spans="1:6" ht="21.75" customHeight="1">
      <c r="A236" s="6"/>
      <c r="B236" s="6"/>
      <c r="C236" s="6"/>
      <c r="F236" s="6"/>
    </row>
    <row r="237" spans="1:6" ht="21.75" customHeight="1">
      <c r="A237" s="6"/>
      <c r="B237" s="6"/>
      <c r="C237" s="6"/>
      <c r="F237" s="6"/>
    </row>
    <row r="238" spans="1:6" ht="21.75" customHeight="1">
      <c r="A238" s="6"/>
      <c r="B238" s="6"/>
      <c r="C238" s="6"/>
      <c r="F238" s="6"/>
    </row>
    <row r="239" spans="1:6" ht="21.75" customHeight="1">
      <c r="A239" s="6"/>
      <c r="B239" s="6"/>
      <c r="C239" s="6"/>
      <c r="F239" s="6"/>
    </row>
    <row r="240" spans="1:6" ht="21.75" customHeight="1">
      <c r="A240" s="6"/>
      <c r="B240" s="6"/>
      <c r="C240" s="6"/>
      <c r="F240" s="6"/>
    </row>
    <row r="241" spans="1:6" ht="21.75" customHeight="1">
      <c r="A241" s="6"/>
      <c r="B241" s="6"/>
      <c r="C241" s="6"/>
      <c r="F241" s="6"/>
    </row>
    <row r="242" spans="1:6" ht="21.75" customHeight="1">
      <c r="A242" s="6"/>
      <c r="B242" s="6"/>
      <c r="C242" s="6"/>
      <c r="F242" s="6"/>
    </row>
    <row r="243" spans="1:6" ht="21.75" customHeight="1">
      <c r="A243" s="6"/>
      <c r="B243" s="6"/>
      <c r="C243" s="6"/>
      <c r="F243" s="6"/>
    </row>
    <row r="244" spans="1:6" ht="21.75" customHeight="1">
      <c r="A244" s="6"/>
      <c r="B244" s="6"/>
      <c r="C244" s="6"/>
      <c r="F244" s="6"/>
    </row>
    <row r="245" spans="1:6" ht="21.75" customHeight="1">
      <c r="A245" s="6"/>
      <c r="B245" s="6"/>
      <c r="C245" s="6"/>
      <c r="F245" s="6"/>
    </row>
    <row r="246" spans="1:6" ht="21.75" customHeight="1">
      <c r="A246" s="6"/>
      <c r="B246" s="6"/>
      <c r="C246" s="6"/>
      <c r="F246" s="6"/>
    </row>
    <row r="247" spans="1:6" ht="21.75" customHeight="1">
      <c r="A247" s="6"/>
      <c r="B247" s="6"/>
      <c r="C247" s="6"/>
      <c r="F247" s="6"/>
    </row>
    <row r="248" spans="1:6" ht="21.75" customHeight="1">
      <c r="A248" s="6"/>
      <c r="B248" s="6"/>
      <c r="C248" s="6"/>
      <c r="F248" s="6"/>
    </row>
    <row r="249" spans="1:6" ht="21.75" customHeight="1">
      <c r="A249" s="6"/>
      <c r="B249" s="6"/>
      <c r="C249" s="6"/>
      <c r="F249" s="6"/>
    </row>
    <row r="250" spans="1:6" ht="21.75" customHeight="1">
      <c r="A250" s="6"/>
      <c r="B250" s="6"/>
      <c r="C250" s="6"/>
      <c r="F250" s="6"/>
    </row>
    <row r="251" spans="1:6" ht="21.75" customHeight="1">
      <c r="A251" s="6"/>
      <c r="B251" s="6"/>
      <c r="C251" s="6"/>
      <c r="F251" s="6"/>
    </row>
    <row r="252" spans="1:6" ht="21.75" customHeight="1">
      <c r="A252" s="6"/>
      <c r="B252" s="6"/>
      <c r="C252" s="6"/>
      <c r="F252" s="6"/>
    </row>
    <row r="253" spans="1:6" ht="21.75" customHeight="1">
      <c r="A253" s="6"/>
      <c r="B253" s="6"/>
      <c r="C253" s="6"/>
      <c r="F253" s="6"/>
    </row>
    <row r="254" spans="1:6" ht="21.75" customHeight="1">
      <c r="A254" s="6"/>
      <c r="B254" s="6"/>
      <c r="C254" s="6"/>
      <c r="F254" s="6"/>
    </row>
    <row r="255" spans="1:6" ht="21.75" customHeight="1">
      <c r="A255" s="6"/>
      <c r="B255" s="6"/>
      <c r="C255" s="6"/>
      <c r="F255" s="6"/>
    </row>
    <row r="256" spans="1:6" ht="21.75" customHeight="1">
      <c r="A256" s="6"/>
      <c r="B256" s="6"/>
      <c r="C256" s="6"/>
      <c r="F256" s="6"/>
    </row>
    <row r="257" spans="1:6" ht="21.75" customHeight="1">
      <c r="A257" s="6"/>
      <c r="B257" s="6"/>
      <c r="C257" s="6"/>
      <c r="F257" s="6"/>
    </row>
    <row r="258" spans="1:6" ht="21.75" customHeight="1">
      <c r="A258" s="6"/>
      <c r="B258" s="6"/>
      <c r="C258" s="6"/>
      <c r="F258" s="6"/>
    </row>
    <row r="259" spans="1:6" ht="21.75" customHeight="1">
      <c r="A259" s="6"/>
      <c r="B259" s="6"/>
      <c r="C259" s="6"/>
      <c r="F259" s="6"/>
    </row>
    <row r="260" spans="1:6" ht="21.75" customHeight="1">
      <c r="A260" s="6"/>
      <c r="B260" s="6"/>
      <c r="C260" s="6"/>
      <c r="F260" s="6"/>
    </row>
    <row r="261" spans="1:6" ht="21.75" customHeight="1">
      <c r="A261" s="6"/>
      <c r="B261" s="6"/>
      <c r="C261" s="6"/>
      <c r="F261" s="6"/>
    </row>
    <row r="262" spans="1:6" ht="21.75" customHeight="1">
      <c r="A262" s="6"/>
      <c r="B262" s="6"/>
      <c r="C262" s="6"/>
      <c r="F262" s="6"/>
    </row>
    <row r="263" spans="1:6" ht="21.75" customHeight="1">
      <c r="A263" s="6"/>
      <c r="B263" s="6"/>
      <c r="C263" s="6"/>
      <c r="F263" s="6"/>
    </row>
    <row r="264" spans="1:6" ht="21.75" customHeight="1">
      <c r="A264" s="6"/>
      <c r="B264" s="6"/>
      <c r="C264" s="6"/>
      <c r="F264" s="6"/>
    </row>
    <row r="265" spans="1:6" ht="21.75" customHeight="1">
      <c r="A265" s="6"/>
      <c r="B265" s="6"/>
      <c r="C265" s="6"/>
      <c r="F265" s="6"/>
    </row>
    <row r="266" spans="1:6" ht="21.75" customHeight="1">
      <c r="A266" s="6"/>
      <c r="B266" s="6"/>
      <c r="C266" s="6"/>
      <c r="F266" s="6"/>
    </row>
    <row r="267" spans="1:6" ht="21.75" customHeight="1">
      <c r="A267" s="6"/>
      <c r="B267" s="6"/>
      <c r="C267" s="6"/>
      <c r="F267" s="6"/>
    </row>
    <row r="268" spans="1:6" ht="21.75" customHeight="1">
      <c r="A268" s="6"/>
      <c r="B268" s="6"/>
      <c r="C268" s="6"/>
      <c r="F268" s="6"/>
    </row>
    <row r="269" spans="1:6" ht="21.75" customHeight="1">
      <c r="A269" s="6"/>
      <c r="B269" s="6"/>
      <c r="C269" s="6"/>
      <c r="F269" s="6"/>
    </row>
    <row r="270" spans="1:6" ht="21.75" customHeight="1">
      <c r="A270" s="6"/>
      <c r="B270" s="6"/>
      <c r="C270" s="6"/>
      <c r="F270" s="6"/>
    </row>
    <row r="271" spans="1:6" ht="21.75" customHeight="1">
      <c r="A271" s="6"/>
      <c r="B271" s="6"/>
      <c r="C271" s="6"/>
      <c r="F271" s="6"/>
    </row>
    <row r="272" spans="1:6" ht="21.75" customHeight="1">
      <c r="A272" s="6"/>
      <c r="B272" s="6"/>
      <c r="C272" s="6"/>
      <c r="F272" s="6"/>
    </row>
    <row r="273" spans="1:6" ht="21.75" customHeight="1">
      <c r="A273" s="6"/>
      <c r="B273" s="6"/>
      <c r="C273" s="6"/>
      <c r="F273" s="6"/>
    </row>
    <row r="274" spans="1:6" ht="21.75" customHeight="1">
      <c r="A274" s="6"/>
      <c r="B274" s="6"/>
      <c r="C274" s="6"/>
      <c r="F274" s="6"/>
    </row>
    <row r="275" spans="1:6" ht="21.75" customHeight="1">
      <c r="A275" s="6"/>
      <c r="B275" s="6"/>
      <c r="C275" s="6"/>
      <c r="F275" s="6"/>
    </row>
    <row r="276" spans="1:6" ht="21.75" customHeight="1">
      <c r="A276" s="6"/>
      <c r="B276" s="6"/>
      <c r="C276" s="6"/>
      <c r="F276" s="6"/>
    </row>
    <row r="277" spans="1:6" ht="21.75" customHeight="1">
      <c r="A277" s="6"/>
      <c r="B277" s="6"/>
      <c r="C277" s="6"/>
      <c r="F277" s="6"/>
    </row>
    <row r="278" spans="1:6" ht="21.75" customHeight="1">
      <c r="A278" s="6"/>
      <c r="B278" s="6"/>
      <c r="C278" s="6"/>
      <c r="F278" s="6"/>
    </row>
    <row r="279" spans="1:6" ht="21.75" customHeight="1">
      <c r="A279" s="6"/>
      <c r="B279" s="6"/>
      <c r="C279" s="6"/>
      <c r="F279" s="6"/>
    </row>
    <row r="280" spans="1:6" ht="21.75" customHeight="1">
      <c r="A280" s="6"/>
      <c r="B280" s="6"/>
      <c r="C280" s="6"/>
      <c r="F280" s="6"/>
    </row>
    <row r="281" spans="1:6" ht="21.75" customHeight="1">
      <c r="A281" s="6"/>
      <c r="B281" s="6"/>
      <c r="C281" s="6"/>
      <c r="F281" s="6"/>
    </row>
    <row r="282" spans="1:6" ht="21.75" customHeight="1">
      <c r="A282" s="6"/>
      <c r="B282" s="6"/>
      <c r="C282" s="6"/>
      <c r="F282" s="6"/>
    </row>
    <row r="283" spans="1:6" ht="21.75" customHeight="1">
      <c r="A283" s="6"/>
      <c r="B283" s="6"/>
      <c r="C283" s="6"/>
      <c r="F283" s="6"/>
    </row>
    <row r="284" spans="1:6" ht="21.75" customHeight="1">
      <c r="A284" s="6"/>
      <c r="B284" s="6"/>
      <c r="C284" s="6"/>
      <c r="F284" s="6"/>
    </row>
    <row r="285" spans="1:6" ht="21.75" customHeight="1">
      <c r="A285" s="6"/>
      <c r="B285" s="6"/>
      <c r="C285" s="6"/>
      <c r="F285" s="6"/>
    </row>
    <row r="286" spans="1:6" ht="21.75" customHeight="1">
      <c r="A286" s="6"/>
      <c r="B286" s="6"/>
      <c r="C286" s="6"/>
      <c r="F286" s="6"/>
    </row>
    <row r="287" spans="1:6" ht="21.75" customHeight="1">
      <c r="A287" s="6"/>
      <c r="B287" s="6"/>
      <c r="C287" s="6"/>
      <c r="F287" s="6"/>
    </row>
    <row r="288" spans="1:6" ht="21.75" customHeight="1">
      <c r="A288" s="6"/>
      <c r="B288" s="6"/>
      <c r="C288" s="6"/>
      <c r="F288" s="6"/>
    </row>
    <row r="289" spans="1:6" ht="21.75" customHeight="1">
      <c r="A289" s="6"/>
      <c r="B289" s="6"/>
      <c r="C289" s="6"/>
      <c r="F289" s="6"/>
    </row>
    <row r="290" spans="1:6" ht="21.75" customHeight="1">
      <c r="A290" s="6"/>
      <c r="B290" s="6"/>
      <c r="C290" s="6"/>
      <c r="F290" s="6"/>
    </row>
    <row r="291" spans="1:6" ht="21.75" customHeight="1">
      <c r="A291" s="6"/>
      <c r="B291" s="6"/>
      <c r="C291" s="6"/>
      <c r="F291" s="6"/>
    </row>
    <row r="292" spans="1:6" ht="21.75" customHeight="1">
      <c r="A292" s="6"/>
      <c r="B292" s="6"/>
      <c r="C292" s="6"/>
      <c r="F292" s="6"/>
    </row>
    <row r="293" spans="1:6" ht="21.75" customHeight="1">
      <c r="A293" s="6"/>
      <c r="B293" s="6"/>
      <c r="C293" s="6"/>
      <c r="F293" s="6"/>
    </row>
    <row r="294" spans="1:6" ht="21.75" customHeight="1">
      <c r="A294" s="6"/>
      <c r="B294" s="6"/>
      <c r="C294" s="6"/>
      <c r="F294" s="6"/>
    </row>
    <row r="295" spans="1:6" ht="21.75" customHeight="1">
      <c r="A295" s="6"/>
      <c r="B295" s="6"/>
      <c r="C295" s="6"/>
      <c r="F295" s="6"/>
    </row>
    <row r="296" spans="1:6" ht="21.75" customHeight="1">
      <c r="A296" s="6"/>
      <c r="B296" s="6"/>
      <c r="C296" s="6"/>
      <c r="F296" s="6"/>
    </row>
    <row r="297" spans="1:6" ht="21.75" customHeight="1">
      <c r="A297" s="6"/>
      <c r="B297" s="6"/>
      <c r="C297" s="6"/>
      <c r="F297" s="6"/>
    </row>
    <row r="298" spans="1:6" ht="21.75" customHeight="1">
      <c r="A298" s="6"/>
      <c r="B298" s="6"/>
      <c r="C298" s="6"/>
      <c r="F298" s="6"/>
    </row>
    <row r="299" spans="1:6" ht="21.75" customHeight="1">
      <c r="A299" s="6"/>
      <c r="B299" s="6"/>
      <c r="C299" s="6"/>
      <c r="F299" s="6"/>
    </row>
    <row r="300" spans="1:6" ht="21.75" customHeight="1">
      <c r="A300" s="6"/>
      <c r="B300" s="6"/>
      <c r="C300" s="6"/>
      <c r="F300" s="6"/>
    </row>
    <row r="301" spans="1:6" ht="21.75" customHeight="1">
      <c r="A301" s="6"/>
      <c r="B301" s="6"/>
      <c r="C301" s="6"/>
      <c r="F301" s="6"/>
    </row>
    <row r="302" spans="1:6" ht="21.75" customHeight="1">
      <c r="A302" s="6"/>
      <c r="B302" s="6"/>
      <c r="C302" s="6"/>
      <c r="F302" s="6"/>
    </row>
    <row r="303" spans="1:6" ht="21.75" customHeight="1">
      <c r="A303" s="6"/>
      <c r="B303" s="6"/>
      <c r="C303" s="6"/>
      <c r="F303" s="6"/>
    </row>
    <row r="304" spans="1:6" ht="21.75" customHeight="1">
      <c r="A304" s="6"/>
      <c r="B304" s="6"/>
      <c r="C304" s="6"/>
      <c r="F304" s="6"/>
    </row>
    <row r="305" spans="1:6" ht="21.75" customHeight="1">
      <c r="A305" s="6"/>
      <c r="B305" s="6"/>
      <c r="C305" s="6"/>
      <c r="F305" s="6"/>
    </row>
    <row r="306" spans="1:6" ht="21.75" customHeight="1">
      <c r="A306" s="6"/>
      <c r="B306" s="6"/>
      <c r="C306" s="6"/>
      <c r="F306" s="6"/>
    </row>
    <row r="307" spans="1:6" ht="21.75" customHeight="1">
      <c r="A307" s="6"/>
      <c r="B307" s="6"/>
      <c r="C307" s="6"/>
      <c r="F307" s="6"/>
    </row>
    <row r="308" spans="1:6" ht="21.75" customHeight="1">
      <c r="A308" s="6"/>
      <c r="B308" s="6"/>
      <c r="C308" s="6"/>
      <c r="F308" s="6"/>
    </row>
    <row r="309" spans="1:6" ht="21.75" customHeight="1">
      <c r="A309" s="6"/>
      <c r="B309" s="6"/>
      <c r="C309" s="6"/>
      <c r="F309" s="6"/>
    </row>
    <row r="310" spans="1:6" ht="21.75" customHeight="1">
      <c r="A310" s="6"/>
      <c r="B310" s="6"/>
      <c r="C310" s="6"/>
      <c r="F310" s="6"/>
    </row>
    <row r="311" spans="1:6" ht="21.75" customHeight="1">
      <c r="A311" s="6"/>
      <c r="B311" s="6"/>
      <c r="C311" s="6"/>
      <c r="F311" s="6"/>
    </row>
    <row r="312" spans="1:6" ht="21.75" customHeight="1">
      <c r="A312" s="6"/>
      <c r="B312" s="6"/>
      <c r="C312" s="6"/>
      <c r="F312" s="6"/>
    </row>
    <row r="313" spans="1:6" ht="21.75" customHeight="1">
      <c r="A313" s="6"/>
      <c r="B313" s="6"/>
      <c r="C313" s="6"/>
      <c r="F313" s="6"/>
    </row>
    <row r="314" spans="1:6" ht="21.75" customHeight="1">
      <c r="A314" s="6"/>
      <c r="B314" s="6"/>
      <c r="C314" s="6"/>
      <c r="F314" s="6"/>
    </row>
    <row r="315" spans="1:6" ht="21.75" customHeight="1">
      <c r="A315" s="6"/>
      <c r="B315" s="6"/>
      <c r="C315" s="6"/>
      <c r="F315" s="6"/>
    </row>
    <row r="316" spans="1:6" ht="21.75" customHeight="1">
      <c r="A316" s="6"/>
      <c r="B316" s="6"/>
      <c r="C316" s="6"/>
      <c r="F316" s="6"/>
    </row>
    <row r="317" spans="1:6" ht="21.75" customHeight="1">
      <c r="A317" s="6"/>
      <c r="B317" s="6"/>
      <c r="C317" s="6"/>
      <c r="F317" s="6"/>
    </row>
    <row r="318" spans="1:6" ht="21.75" customHeight="1">
      <c r="A318" s="6"/>
      <c r="B318" s="6"/>
      <c r="C318" s="6"/>
      <c r="F318" s="6"/>
    </row>
    <row r="319" spans="1:6" ht="21.75" customHeight="1">
      <c r="A319" s="6"/>
      <c r="B319" s="6"/>
      <c r="C319" s="6"/>
      <c r="F319" s="6"/>
    </row>
    <row r="320" spans="1:6" ht="21.75" customHeight="1">
      <c r="A320" s="6"/>
      <c r="B320" s="6"/>
      <c r="C320" s="6"/>
      <c r="F320" s="6"/>
    </row>
    <row r="321" spans="1:6" ht="21.75" customHeight="1">
      <c r="A321" s="6"/>
      <c r="B321" s="6"/>
      <c r="C321" s="6"/>
      <c r="F321" s="6"/>
    </row>
    <row r="322" spans="1:6" ht="21.75" customHeight="1">
      <c r="A322" s="6"/>
      <c r="B322" s="6"/>
      <c r="C322" s="6"/>
      <c r="F322" s="6"/>
    </row>
    <row r="323" spans="1:6" ht="21.75" customHeight="1">
      <c r="A323" s="6"/>
      <c r="B323" s="6"/>
      <c r="C323" s="6"/>
      <c r="F323" s="6"/>
    </row>
    <row r="324" spans="1:6" ht="21.75" customHeight="1">
      <c r="A324" s="6"/>
      <c r="B324" s="6"/>
      <c r="C324" s="6"/>
      <c r="F324" s="6"/>
    </row>
    <row r="325" spans="1:6" ht="21.75" customHeight="1">
      <c r="A325" s="6"/>
      <c r="B325" s="6"/>
      <c r="C325" s="6"/>
      <c r="F325" s="6"/>
    </row>
    <row r="326" spans="1:6" ht="21.75" customHeight="1">
      <c r="A326" s="6"/>
      <c r="B326" s="6"/>
      <c r="C326" s="6"/>
      <c r="F326" s="6"/>
    </row>
    <row r="327" spans="1:6" ht="21.75" customHeight="1">
      <c r="A327" s="6"/>
      <c r="B327" s="6"/>
      <c r="C327" s="6"/>
      <c r="F327" s="6"/>
    </row>
    <row r="328" spans="1:6" ht="21.75" customHeight="1">
      <c r="A328" s="6"/>
      <c r="B328" s="6"/>
      <c r="C328" s="6"/>
      <c r="F328" s="6"/>
    </row>
    <row r="329" spans="1:6" ht="21.75" customHeight="1">
      <c r="A329" s="6"/>
      <c r="B329" s="6"/>
      <c r="C329" s="6"/>
      <c r="F329" s="6"/>
    </row>
    <row r="330" spans="1:6" ht="21.75" customHeight="1">
      <c r="A330" s="6"/>
      <c r="B330" s="6"/>
      <c r="C330" s="6"/>
      <c r="F330" s="6"/>
    </row>
    <row r="331" spans="1:6" ht="21.75" customHeight="1">
      <c r="A331" s="6"/>
      <c r="B331" s="6"/>
      <c r="C331" s="6"/>
      <c r="F331" s="6"/>
    </row>
    <row r="332" spans="1:6" ht="21.75" customHeight="1">
      <c r="A332" s="6"/>
      <c r="B332" s="6"/>
      <c r="C332" s="6"/>
      <c r="F332" s="6"/>
    </row>
    <row r="333" spans="1:6" ht="21.75" customHeight="1">
      <c r="A333" s="6"/>
      <c r="B333" s="6"/>
      <c r="C333" s="6"/>
      <c r="F333" s="6"/>
    </row>
    <row r="334" spans="1:6" ht="21.75" customHeight="1">
      <c r="A334" s="6"/>
      <c r="B334" s="6"/>
      <c r="C334" s="6"/>
      <c r="F334" s="6"/>
    </row>
    <row r="335" spans="1:6" ht="21.75" customHeight="1">
      <c r="A335" s="6"/>
      <c r="B335" s="6"/>
      <c r="C335" s="6"/>
      <c r="F335" s="6"/>
    </row>
    <row r="336" spans="1:6" ht="21.75" customHeight="1">
      <c r="A336" s="6"/>
      <c r="B336" s="6"/>
      <c r="C336" s="6"/>
      <c r="F336" s="6"/>
    </row>
    <row r="337" spans="1:6" ht="21.75" customHeight="1">
      <c r="A337" s="6"/>
      <c r="B337" s="6"/>
      <c r="C337" s="6"/>
      <c r="F337" s="6"/>
    </row>
    <row r="338" spans="1:6" ht="21.75" customHeight="1">
      <c r="A338" s="6"/>
      <c r="B338" s="6"/>
      <c r="C338" s="6"/>
      <c r="F338" s="6"/>
    </row>
    <row r="339" spans="1:6" ht="21.75" customHeight="1">
      <c r="A339" s="6"/>
      <c r="B339" s="6"/>
      <c r="C339" s="6"/>
      <c r="F339" s="6"/>
    </row>
    <row r="340" spans="1:6" ht="21.75" customHeight="1">
      <c r="A340" s="6"/>
      <c r="B340" s="6"/>
      <c r="C340" s="6"/>
      <c r="F340" s="6"/>
    </row>
    <row r="341" spans="1:6" ht="21.75" customHeight="1">
      <c r="A341" s="6"/>
      <c r="B341" s="6"/>
      <c r="C341" s="6"/>
      <c r="F341" s="6"/>
    </row>
    <row r="342" spans="1:6" ht="21.75" customHeight="1">
      <c r="A342" s="6"/>
      <c r="B342" s="6"/>
      <c r="C342" s="6"/>
      <c r="F342" s="6"/>
    </row>
    <row r="343" spans="1:6" ht="21.75" customHeight="1">
      <c r="A343" s="6"/>
      <c r="B343" s="6"/>
      <c r="C343" s="6"/>
      <c r="F343" s="6"/>
    </row>
    <row r="344" spans="1:6" ht="21.75" customHeight="1">
      <c r="A344" s="6"/>
      <c r="B344" s="6"/>
      <c r="C344" s="6"/>
      <c r="F344" s="6"/>
    </row>
    <row r="345" spans="1:6" ht="21.75" customHeight="1">
      <c r="A345" s="6"/>
      <c r="B345" s="6"/>
      <c r="C345" s="6"/>
      <c r="F345" s="6"/>
    </row>
    <row r="346" spans="1:6" ht="21.75" customHeight="1">
      <c r="A346" s="6"/>
      <c r="B346" s="6"/>
      <c r="C346" s="6"/>
      <c r="F346" s="6"/>
    </row>
    <row r="347" spans="1:6" ht="21.75" customHeight="1">
      <c r="A347" s="6"/>
      <c r="B347" s="6"/>
      <c r="C347" s="6"/>
      <c r="F347" s="6"/>
    </row>
    <row r="348" spans="1:6" ht="21.75" customHeight="1">
      <c r="A348" s="6"/>
      <c r="B348" s="6"/>
      <c r="C348" s="6"/>
      <c r="F348" s="6"/>
    </row>
    <row r="349" spans="1:6" ht="21.75" customHeight="1">
      <c r="A349" s="6"/>
      <c r="B349" s="6"/>
      <c r="C349" s="6"/>
      <c r="F349" s="6"/>
    </row>
    <row r="350" spans="1:6" ht="21.75" customHeight="1">
      <c r="A350" s="6"/>
      <c r="B350" s="6"/>
      <c r="C350" s="6"/>
      <c r="F350" s="6"/>
    </row>
    <row r="351" spans="1:6" ht="21.75" customHeight="1">
      <c r="A351" s="6"/>
      <c r="B351" s="6"/>
      <c r="C351" s="6"/>
      <c r="F351" s="6"/>
    </row>
    <row r="352" spans="1:6" ht="21.75" customHeight="1">
      <c r="A352" s="6"/>
      <c r="B352" s="6"/>
      <c r="C352" s="6"/>
      <c r="F352" s="6"/>
    </row>
    <row r="353" spans="1:6" ht="21.75" customHeight="1">
      <c r="A353" s="6"/>
      <c r="B353" s="6"/>
      <c r="C353" s="6"/>
      <c r="F353" s="6"/>
    </row>
    <row r="354" spans="1:6" ht="21.75" customHeight="1">
      <c r="A354" s="6"/>
      <c r="B354" s="6"/>
      <c r="C354" s="6"/>
      <c r="F354" s="6"/>
    </row>
    <row r="355" spans="1:6" ht="21.75" customHeight="1">
      <c r="A355" s="6"/>
      <c r="B355" s="6"/>
      <c r="C355" s="6"/>
      <c r="F355" s="6"/>
    </row>
    <row r="356" spans="1:6" ht="21.75" customHeight="1">
      <c r="A356" s="6"/>
      <c r="B356" s="6"/>
      <c r="C356" s="6"/>
      <c r="F356" s="6"/>
    </row>
    <row r="357" spans="1:6" ht="21.75" customHeight="1">
      <c r="A357" s="6"/>
      <c r="B357" s="6"/>
      <c r="C357" s="6"/>
      <c r="F357" s="6"/>
    </row>
    <row r="358" spans="1:6" ht="21.75" customHeight="1">
      <c r="A358" s="6"/>
      <c r="B358" s="6"/>
      <c r="C358" s="6"/>
      <c r="F358" s="6"/>
    </row>
    <row r="359" spans="1:6" ht="21.75" customHeight="1">
      <c r="A359" s="6"/>
      <c r="B359" s="6"/>
      <c r="C359" s="6"/>
      <c r="F359" s="6"/>
    </row>
    <row r="360" spans="1:6" ht="21.75" customHeight="1">
      <c r="A360" s="6"/>
      <c r="B360" s="6"/>
      <c r="C360" s="6"/>
      <c r="F360" s="6"/>
    </row>
    <row r="361" spans="1:6" ht="21.75" customHeight="1">
      <c r="A361" s="6"/>
      <c r="B361" s="6"/>
      <c r="C361" s="6"/>
      <c r="F361" s="6"/>
    </row>
    <row r="362" spans="1:6" ht="21.75" customHeight="1">
      <c r="A362" s="6"/>
      <c r="B362" s="6"/>
      <c r="C362" s="6"/>
      <c r="F362" s="6"/>
    </row>
    <row r="363" spans="1:6" ht="21.75" customHeight="1">
      <c r="A363" s="6"/>
      <c r="B363" s="6"/>
      <c r="C363" s="6"/>
      <c r="F363" s="6"/>
    </row>
    <row r="364" spans="1:6" ht="21.75" customHeight="1">
      <c r="A364" s="6"/>
      <c r="B364" s="6"/>
      <c r="C364" s="6"/>
      <c r="F364" s="6"/>
    </row>
    <row r="365" spans="1:6" ht="21.75" customHeight="1">
      <c r="A365" s="6"/>
      <c r="B365" s="6"/>
      <c r="C365" s="6"/>
      <c r="F365" s="6"/>
    </row>
    <row r="366" spans="1:6" ht="21.75" customHeight="1">
      <c r="A366" s="6"/>
      <c r="B366" s="6"/>
      <c r="C366" s="6"/>
      <c r="F366" s="6"/>
    </row>
    <row r="367" spans="1:6" ht="21.75" customHeight="1">
      <c r="A367" s="6"/>
      <c r="B367" s="6"/>
      <c r="C367" s="6"/>
      <c r="F367" s="6"/>
    </row>
    <row r="368" spans="1:6" ht="21.75" customHeight="1">
      <c r="A368" s="6"/>
      <c r="B368" s="6"/>
      <c r="C368" s="6"/>
      <c r="F368" s="6"/>
    </row>
    <row r="369" spans="1:6" ht="21.75" customHeight="1">
      <c r="A369" s="6"/>
      <c r="B369" s="6"/>
      <c r="C369" s="6"/>
      <c r="F369" s="6"/>
    </row>
    <row r="370" spans="1:6" ht="21.75" customHeight="1">
      <c r="A370" s="6"/>
      <c r="B370" s="6"/>
      <c r="C370" s="6"/>
      <c r="F370" s="6"/>
    </row>
    <row r="371" spans="1:6" ht="21.75" customHeight="1">
      <c r="A371" s="6"/>
      <c r="B371" s="6"/>
      <c r="C371" s="6"/>
      <c r="F371" s="6"/>
    </row>
    <row r="372" spans="1:6" ht="21.75" customHeight="1">
      <c r="A372" s="6"/>
      <c r="B372" s="6"/>
      <c r="C372" s="6"/>
      <c r="F372" s="6"/>
    </row>
    <row r="373" spans="1:6" ht="21.75" customHeight="1">
      <c r="A373" s="6"/>
      <c r="B373" s="6"/>
      <c r="C373" s="6"/>
      <c r="F373" s="6"/>
    </row>
    <row r="374" spans="1:6" ht="21.75" customHeight="1">
      <c r="A374" s="6"/>
      <c r="B374" s="6"/>
      <c r="C374" s="6"/>
      <c r="F374" s="6"/>
    </row>
    <row r="375" spans="1:6" ht="21.75" customHeight="1">
      <c r="A375" s="6"/>
      <c r="B375" s="6"/>
      <c r="C375" s="6"/>
      <c r="F375" s="6"/>
    </row>
    <row r="376" spans="1:6" ht="21.75" customHeight="1">
      <c r="A376" s="6"/>
      <c r="B376" s="6"/>
      <c r="C376" s="6"/>
      <c r="F376" s="6"/>
    </row>
    <row r="377" spans="1:6" ht="21.75" customHeight="1">
      <c r="A377" s="6"/>
      <c r="B377" s="6"/>
      <c r="C377" s="6"/>
      <c r="F377" s="6"/>
    </row>
    <row r="378" spans="1:6" ht="21.75" customHeight="1">
      <c r="A378" s="6"/>
      <c r="B378" s="6"/>
      <c r="C378" s="6"/>
      <c r="F378" s="6"/>
    </row>
    <row r="379" spans="1:6" ht="21.75" customHeight="1">
      <c r="A379" s="6"/>
      <c r="B379" s="6"/>
      <c r="C379" s="6"/>
      <c r="F379" s="6"/>
    </row>
    <row r="380" spans="1:6" ht="21.75" customHeight="1">
      <c r="A380" s="6"/>
      <c r="B380" s="6"/>
      <c r="C380" s="6"/>
      <c r="F380" s="6"/>
    </row>
    <row r="381" spans="1:6" ht="21.75" customHeight="1">
      <c r="A381" s="6"/>
      <c r="B381" s="6"/>
      <c r="C381" s="6"/>
      <c r="F381" s="6"/>
    </row>
    <row r="382" spans="1:6" ht="21.75" customHeight="1">
      <c r="A382" s="6"/>
      <c r="B382" s="6"/>
      <c r="C382" s="6"/>
      <c r="F382" s="6"/>
    </row>
    <row r="383" spans="1:6" ht="21.75" customHeight="1">
      <c r="A383" s="6"/>
      <c r="B383" s="6"/>
      <c r="C383" s="6"/>
      <c r="F383" s="6"/>
    </row>
    <row r="384" spans="1:6" ht="21.75" customHeight="1">
      <c r="A384" s="6"/>
      <c r="B384" s="6"/>
      <c r="C384" s="6"/>
      <c r="F384" s="6"/>
    </row>
    <row r="385" spans="1:6" ht="21.75" customHeight="1">
      <c r="A385" s="6"/>
      <c r="B385" s="6"/>
      <c r="C385" s="6"/>
      <c r="F385" s="6"/>
    </row>
    <row r="386" spans="1:6" ht="21.75" customHeight="1">
      <c r="A386" s="6"/>
      <c r="B386" s="6"/>
      <c r="C386" s="6"/>
      <c r="F386" s="6"/>
    </row>
    <row r="387" spans="1:6" ht="21.75" customHeight="1">
      <c r="A387" s="6"/>
      <c r="B387" s="6"/>
      <c r="C387" s="6"/>
      <c r="F387" s="6"/>
    </row>
    <row r="388" spans="1:6" ht="21.75" customHeight="1">
      <c r="A388" s="6"/>
      <c r="B388" s="6"/>
      <c r="C388" s="6"/>
      <c r="F388" s="6"/>
    </row>
    <row r="389" spans="1:6" ht="21.75" customHeight="1">
      <c r="A389" s="6"/>
      <c r="B389" s="6"/>
      <c r="C389" s="6"/>
      <c r="F389" s="6"/>
    </row>
    <row r="390" spans="1:6" ht="21.75" customHeight="1">
      <c r="A390" s="6"/>
      <c r="B390" s="6"/>
      <c r="C390" s="6"/>
      <c r="F390" s="6"/>
    </row>
    <row r="391" spans="1:6" ht="21.75" customHeight="1">
      <c r="A391" s="6"/>
      <c r="B391" s="6"/>
      <c r="C391" s="6"/>
      <c r="F391" s="6"/>
    </row>
    <row r="392" spans="1:6" ht="21.75" customHeight="1">
      <c r="A392" s="6"/>
      <c r="B392" s="6"/>
      <c r="C392" s="6"/>
      <c r="F392" s="6"/>
    </row>
    <row r="393" spans="1:6" ht="21.75" customHeight="1">
      <c r="A393" s="6"/>
      <c r="B393" s="6"/>
      <c r="C393" s="6"/>
      <c r="F393" s="6"/>
    </row>
    <row r="394" spans="1:6" ht="21.75" customHeight="1">
      <c r="A394" s="6"/>
      <c r="B394" s="6"/>
      <c r="C394" s="6"/>
      <c r="F394" s="6"/>
    </row>
    <row r="395" spans="1:6" ht="21.75" customHeight="1">
      <c r="A395" s="6"/>
      <c r="B395" s="6"/>
      <c r="C395" s="6"/>
      <c r="F395" s="6"/>
    </row>
    <row r="396" spans="1:6" ht="21.75" customHeight="1">
      <c r="A396" s="6"/>
      <c r="B396" s="6"/>
      <c r="C396" s="6"/>
      <c r="F396" s="6"/>
    </row>
    <row r="397" spans="1:6" ht="21.75" customHeight="1">
      <c r="A397" s="6"/>
      <c r="B397" s="6"/>
      <c r="C397" s="6"/>
      <c r="F397" s="6"/>
    </row>
    <row r="398" spans="1:6" ht="21.75" customHeight="1">
      <c r="A398" s="6"/>
      <c r="B398" s="6"/>
      <c r="C398" s="6"/>
      <c r="F398" s="6"/>
    </row>
    <row r="399" spans="1:6" ht="21.75" customHeight="1">
      <c r="A399" s="6"/>
      <c r="B399" s="6"/>
      <c r="C399" s="6"/>
      <c r="F399" s="6"/>
    </row>
    <row r="400" spans="1:6" ht="21.75" customHeight="1">
      <c r="A400" s="6"/>
      <c r="B400" s="6"/>
      <c r="C400" s="6"/>
      <c r="F400" s="6"/>
    </row>
    <row r="401" spans="1:6" ht="21.75" customHeight="1">
      <c r="A401" s="6"/>
      <c r="B401" s="6"/>
      <c r="C401" s="6"/>
      <c r="F401" s="6"/>
    </row>
    <row r="402" spans="1:6" ht="21.75" customHeight="1">
      <c r="A402" s="6"/>
      <c r="B402" s="6"/>
      <c r="C402" s="6"/>
      <c r="F402" s="6"/>
    </row>
    <row r="403" spans="1:6" ht="21.75" customHeight="1">
      <c r="A403" s="6"/>
      <c r="B403" s="6"/>
      <c r="C403" s="6"/>
      <c r="F403" s="6"/>
    </row>
    <row r="404" spans="1:6" ht="21.75" customHeight="1">
      <c r="A404" s="6"/>
      <c r="B404" s="6"/>
      <c r="C404" s="6"/>
      <c r="F404" s="6"/>
    </row>
    <row r="405" spans="1:6" ht="21.75" customHeight="1">
      <c r="A405" s="6"/>
      <c r="B405" s="6"/>
      <c r="C405" s="6"/>
      <c r="F405" s="6"/>
    </row>
    <row r="406" spans="1:6" ht="21.75" customHeight="1">
      <c r="A406" s="6"/>
      <c r="B406" s="6"/>
      <c r="C406" s="6"/>
      <c r="F406" s="6"/>
    </row>
    <row r="407" spans="1:6" ht="21.75" customHeight="1">
      <c r="A407" s="6"/>
      <c r="B407" s="6"/>
      <c r="C407" s="6"/>
      <c r="F407" s="6"/>
    </row>
    <row r="408" spans="1:6" ht="21.75" customHeight="1">
      <c r="A408" s="6"/>
      <c r="B408" s="6"/>
      <c r="C408" s="6"/>
      <c r="F408" s="6"/>
    </row>
    <row r="409" spans="1:6" ht="21.75" customHeight="1">
      <c r="A409" s="6"/>
      <c r="B409" s="6"/>
      <c r="C409" s="6"/>
      <c r="F409" s="6"/>
    </row>
    <row r="410" spans="1:6" ht="21.75" customHeight="1">
      <c r="A410" s="6"/>
      <c r="B410" s="6"/>
      <c r="C410" s="6"/>
      <c r="F410" s="6"/>
    </row>
    <row r="411" spans="1:6" ht="21.75" customHeight="1">
      <c r="A411" s="6"/>
      <c r="B411" s="6"/>
      <c r="C411" s="6"/>
      <c r="F411" s="6"/>
    </row>
    <row r="412" spans="1:6" ht="21.75" customHeight="1">
      <c r="A412" s="6"/>
      <c r="B412" s="6"/>
      <c r="C412" s="6"/>
      <c r="F412" s="6"/>
    </row>
    <row r="413" spans="1:6" ht="21.75" customHeight="1">
      <c r="A413" s="6"/>
      <c r="B413" s="6"/>
      <c r="C413" s="6"/>
      <c r="F413" s="6"/>
    </row>
    <row r="414" spans="1:6" ht="21.75" customHeight="1">
      <c r="A414" s="6"/>
      <c r="B414" s="6"/>
      <c r="C414" s="6"/>
      <c r="F414" s="6"/>
    </row>
    <row r="415" spans="1:6" ht="21.75" customHeight="1">
      <c r="A415" s="6"/>
      <c r="B415" s="6"/>
      <c r="C415" s="6"/>
      <c r="F415" s="6"/>
    </row>
    <row r="416" spans="1:6" ht="21.75" customHeight="1">
      <c r="A416" s="6"/>
      <c r="B416" s="6"/>
      <c r="C416" s="6"/>
      <c r="F416" s="6"/>
    </row>
    <row r="417" spans="1:6" ht="21.75" customHeight="1">
      <c r="A417" s="6"/>
      <c r="B417" s="6"/>
      <c r="C417" s="6"/>
      <c r="F417" s="6"/>
    </row>
    <row r="418" spans="1:6" ht="21.75" customHeight="1">
      <c r="A418" s="6"/>
      <c r="B418" s="6"/>
      <c r="C418" s="6"/>
      <c r="F418" s="6"/>
    </row>
    <row r="419" spans="1:6" ht="21.75" customHeight="1">
      <c r="A419" s="6"/>
      <c r="B419" s="6"/>
      <c r="C419" s="6"/>
      <c r="F419" s="6"/>
    </row>
    <row r="420" spans="1:6" ht="21.75" customHeight="1">
      <c r="A420" s="6"/>
      <c r="B420" s="6"/>
      <c r="C420" s="6"/>
      <c r="F420" s="6"/>
    </row>
    <row r="421" spans="1:6" ht="21.75" customHeight="1">
      <c r="A421" s="6"/>
      <c r="B421" s="6"/>
      <c r="C421" s="6"/>
      <c r="F421" s="6"/>
    </row>
    <row r="422" spans="1:6" ht="21.75" customHeight="1">
      <c r="A422" s="6"/>
      <c r="B422" s="6"/>
      <c r="C422" s="6"/>
      <c r="F422" s="6"/>
    </row>
    <row r="423" spans="1:6" ht="21.75" customHeight="1">
      <c r="A423" s="6"/>
      <c r="B423" s="6"/>
      <c r="C423" s="6"/>
      <c r="F423" s="6"/>
    </row>
    <row r="424" spans="1:6" ht="21.75" customHeight="1">
      <c r="A424" s="6"/>
      <c r="B424" s="6"/>
      <c r="C424" s="6"/>
      <c r="F424" s="6"/>
    </row>
    <row r="425" spans="1:6" ht="21.75" customHeight="1">
      <c r="A425" s="6"/>
      <c r="B425" s="6"/>
      <c r="C425" s="6"/>
      <c r="F425" s="6"/>
    </row>
    <row r="426" spans="1:6" ht="21.75" customHeight="1">
      <c r="A426" s="6"/>
      <c r="B426" s="6"/>
      <c r="C426" s="6"/>
      <c r="F426" s="6"/>
    </row>
    <row r="427" spans="1:6" ht="21.75" customHeight="1">
      <c r="A427" s="6"/>
      <c r="B427" s="6"/>
      <c r="C427" s="6"/>
      <c r="F427" s="6"/>
    </row>
    <row r="428" spans="1:6" ht="21.75" customHeight="1">
      <c r="A428" s="6"/>
      <c r="B428" s="6"/>
      <c r="C428" s="6"/>
      <c r="F428" s="6"/>
    </row>
    <row r="429" spans="1:6" ht="21.75" customHeight="1">
      <c r="A429" s="6"/>
      <c r="B429" s="6"/>
      <c r="C429" s="6"/>
      <c r="F429" s="6"/>
    </row>
    <row r="430" spans="1:6" ht="21.75" customHeight="1">
      <c r="A430" s="6"/>
      <c r="B430" s="6"/>
      <c r="C430" s="6"/>
      <c r="F430" s="6"/>
    </row>
    <row r="431" spans="1:6" ht="21.75" customHeight="1">
      <c r="A431" s="6"/>
      <c r="B431" s="6"/>
      <c r="C431" s="6"/>
      <c r="F431" s="6"/>
    </row>
    <row r="432" spans="1:6" ht="21.75" customHeight="1">
      <c r="A432" s="6"/>
      <c r="B432" s="6"/>
      <c r="C432" s="6"/>
      <c r="F432" s="6"/>
    </row>
    <row r="433" spans="1:6" ht="21.75" customHeight="1">
      <c r="A433" s="6"/>
      <c r="B433" s="6"/>
      <c r="C433" s="6"/>
      <c r="F433" s="6"/>
    </row>
    <row r="434" spans="1:6" ht="21.75" customHeight="1">
      <c r="A434" s="6"/>
      <c r="B434" s="6"/>
      <c r="C434" s="6"/>
      <c r="F434" s="6"/>
    </row>
    <row r="435" spans="1:6" ht="21.75" customHeight="1">
      <c r="A435" s="6"/>
      <c r="B435" s="6"/>
      <c r="C435" s="6"/>
      <c r="F435" s="6"/>
    </row>
    <row r="436" spans="1:6" ht="21.75" customHeight="1">
      <c r="A436" s="6"/>
      <c r="B436" s="6"/>
      <c r="C436" s="6"/>
      <c r="F436" s="6"/>
    </row>
    <row r="437" spans="1:6" ht="21.75" customHeight="1">
      <c r="A437" s="6"/>
      <c r="B437" s="6"/>
      <c r="C437" s="6"/>
      <c r="F437" s="6"/>
    </row>
    <row r="438" spans="1:6" ht="21.75" customHeight="1">
      <c r="A438" s="6"/>
      <c r="B438" s="6"/>
      <c r="C438" s="6"/>
      <c r="F438" s="6"/>
    </row>
    <row r="439" spans="1:6" ht="21.75" customHeight="1">
      <c r="A439" s="6"/>
      <c r="B439" s="6"/>
      <c r="C439" s="6"/>
      <c r="F439" s="6"/>
    </row>
    <row r="440" spans="1:6" ht="21.75" customHeight="1">
      <c r="A440" s="6"/>
      <c r="B440" s="6"/>
      <c r="C440" s="6"/>
      <c r="F440" s="6"/>
    </row>
    <row r="441" spans="1:6" ht="21.75" customHeight="1">
      <c r="A441" s="6"/>
      <c r="B441" s="6"/>
      <c r="C441" s="6"/>
      <c r="F441" s="6"/>
    </row>
    <row r="442" spans="1:6" ht="21.75" customHeight="1">
      <c r="A442" s="6"/>
      <c r="B442" s="6"/>
      <c r="C442" s="6"/>
      <c r="F442" s="6"/>
    </row>
    <row r="443" spans="1:6" ht="21.75" customHeight="1">
      <c r="A443" s="6"/>
      <c r="B443" s="6"/>
      <c r="C443" s="6"/>
      <c r="F443" s="6"/>
    </row>
    <row r="444" spans="1:6" ht="21.75" customHeight="1">
      <c r="A444" s="6"/>
      <c r="B444" s="6"/>
      <c r="C444" s="6"/>
      <c r="F444" s="6"/>
    </row>
    <row r="445" spans="1:6" ht="21.75" customHeight="1">
      <c r="A445" s="6"/>
      <c r="B445" s="6"/>
      <c r="C445" s="6"/>
      <c r="F445" s="6"/>
    </row>
    <row r="446" spans="1:6" ht="21.75" customHeight="1">
      <c r="A446" s="6"/>
      <c r="B446" s="6"/>
      <c r="C446" s="6"/>
      <c r="F446" s="6"/>
    </row>
    <row r="447" spans="1:6" ht="21.75" customHeight="1">
      <c r="A447" s="6"/>
      <c r="B447" s="6"/>
      <c r="C447" s="6"/>
      <c r="F447" s="6"/>
    </row>
    <row r="448" spans="1:6" ht="21.75" customHeight="1">
      <c r="A448" s="6"/>
      <c r="B448" s="6"/>
      <c r="C448" s="6"/>
      <c r="F448" s="6"/>
    </row>
    <row r="449" spans="1:6" ht="21.75" customHeight="1">
      <c r="A449" s="6"/>
      <c r="B449" s="6"/>
      <c r="C449" s="6"/>
      <c r="F449" s="6"/>
    </row>
    <row r="450" spans="1:6" ht="21.75" customHeight="1">
      <c r="A450" s="6"/>
      <c r="B450" s="6"/>
      <c r="C450" s="6"/>
      <c r="F450" s="6"/>
    </row>
    <row r="451" spans="1:6" ht="21.75" customHeight="1">
      <c r="A451" s="6"/>
      <c r="B451" s="6"/>
      <c r="C451" s="6"/>
      <c r="F451" s="6"/>
    </row>
    <row r="452" spans="1:6" ht="21.75" customHeight="1">
      <c r="A452" s="6"/>
      <c r="B452" s="6"/>
      <c r="C452" s="6"/>
      <c r="F452" s="6"/>
    </row>
    <row r="453" spans="1:6" ht="21.75" customHeight="1">
      <c r="A453" s="6"/>
      <c r="B453" s="6"/>
      <c r="C453" s="6"/>
      <c r="F453" s="6"/>
    </row>
    <row r="454" spans="1:6" ht="21.75" customHeight="1">
      <c r="A454" s="6"/>
      <c r="B454" s="6"/>
      <c r="C454" s="6"/>
      <c r="F454" s="6"/>
    </row>
    <row r="455" spans="1:6" ht="21.75" customHeight="1">
      <c r="A455" s="6"/>
      <c r="B455" s="6"/>
      <c r="C455" s="6"/>
      <c r="F455" s="6"/>
    </row>
    <row r="456" spans="1:6" ht="21.75" customHeight="1">
      <c r="A456" s="6"/>
      <c r="B456" s="6"/>
      <c r="C456" s="6"/>
      <c r="F456" s="6"/>
    </row>
    <row r="457" spans="1:6" ht="21.75" customHeight="1">
      <c r="A457" s="6"/>
      <c r="B457" s="6"/>
      <c r="C457" s="6"/>
      <c r="F457" s="6"/>
    </row>
    <row r="458" spans="1:6" ht="21.75" customHeight="1">
      <c r="A458" s="6"/>
      <c r="B458" s="6"/>
      <c r="C458" s="6"/>
      <c r="F458" s="6"/>
    </row>
    <row r="459" spans="1:6" ht="21.75" customHeight="1">
      <c r="A459" s="6"/>
      <c r="B459" s="6"/>
      <c r="C459" s="6"/>
      <c r="F459" s="6"/>
    </row>
    <row r="460" spans="1:6" ht="21.75" customHeight="1">
      <c r="A460" s="6"/>
      <c r="B460" s="6"/>
      <c r="C460" s="6"/>
      <c r="F460" s="6"/>
    </row>
    <row r="461" spans="1:6" ht="21.75" customHeight="1">
      <c r="A461" s="6"/>
      <c r="B461" s="6"/>
      <c r="C461" s="6"/>
      <c r="F461" s="6"/>
    </row>
    <row r="462" spans="1:6" ht="21.75" customHeight="1">
      <c r="A462" s="6"/>
      <c r="B462" s="6"/>
      <c r="C462" s="6"/>
      <c r="F462" s="6"/>
    </row>
    <row r="463" spans="1:6" ht="21.75" customHeight="1">
      <c r="A463" s="6"/>
      <c r="B463" s="6"/>
      <c r="C463" s="6"/>
      <c r="F463" s="6"/>
    </row>
    <row r="464" spans="1:6" ht="21.75" customHeight="1">
      <c r="A464" s="6"/>
      <c r="B464" s="6"/>
      <c r="C464" s="6"/>
      <c r="F464" s="6"/>
    </row>
    <row r="465" spans="1:6" ht="21.75" customHeight="1">
      <c r="A465" s="6"/>
      <c r="B465" s="6"/>
      <c r="C465" s="6"/>
      <c r="F465" s="6"/>
    </row>
    <row r="466" spans="1:6" ht="21.75" customHeight="1">
      <c r="A466" s="6"/>
      <c r="B466" s="6"/>
      <c r="C466" s="6"/>
      <c r="F466" s="6"/>
    </row>
    <row r="467" spans="1:6" ht="21.75" customHeight="1">
      <c r="A467" s="6"/>
      <c r="B467" s="6"/>
      <c r="C467" s="6"/>
      <c r="F467" s="6"/>
    </row>
    <row r="468" spans="1:6" ht="21.75" customHeight="1">
      <c r="A468" s="6"/>
      <c r="B468" s="6"/>
      <c r="C468" s="6"/>
      <c r="F468" s="6"/>
    </row>
    <row r="469" spans="1:6" ht="21.75" customHeight="1">
      <c r="A469" s="6"/>
      <c r="B469" s="6"/>
      <c r="C469" s="6"/>
      <c r="F469" s="6"/>
    </row>
    <row r="470" spans="1:6" ht="21.75" customHeight="1">
      <c r="A470" s="6"/>
      <c r="B470" s="6"/>
      <c r="C470" s="6"/>
      <c r="F470" s="6"/>
    </row>
    <row r="471" spans="1:6" ht="21.75" customHeight="1">
      <c r="A471" s="6"/>
      <c r="B471" s="6"/>
      <c r="C471" s="6"/>
      <c r="F471" s="6"/>
    </row>
    <row r="472" spans="1:6" ht="21.75" customHeight="1">
      <c r="A472" s="6"/>
      <c r="B472" s="6"/>
      <c r="C472" s="6"/>
      <c r="F472" s="6"/>
    </row>
    <row r="473" spans="1:6" ht="21.75" customHeight="1">
      <c r="A473" s="6"/>
      <c r="B473" s="6"/>
      <c r="C473" s="6"/>
      <c r="F473" s="6"/>
    </row>
    <row r="474" spans="1:6" ht="21.75" customHeight="1">
      <c r="A474" s="6"/>
      <c r="B474" s="6"/>
      <c r="C474" s="6"/>
      <c r="F474" s="6"/>
    </row>
    <row r="475" spans="1:6" ht="21.75" customHeight="1">
      <c r="A475" s="6"/>
      <c r="B475" s="6"/>
      <c r="C475" s="6"/>
      <c r="F475" s="6"/>
    </row>
    <row r="476" spans="1:6" ht="21.75" customHeight="1">
      <c r="A476" s="6"/>
      <c r="B476" s="6"/>
      <c r="C476" s="6"/>
      <c r="F476" s="6"/>
    </row>
    <row r="477" spans="1:6" ht="21.75" customHeight="1">
      <c r="A477" s="6"/>
      <c r="B477" s="6"/>
      <c r="C477" s="6"/>
      <c r="F477" s="6"/>
    </row>
    <row r="478" spans="1:6" ht="21.75" customHeight="1">
      <c r="A478" s="6"/>
      <c r="B478" s="6"/>
      <c r="C478" s="6"/>
      <c r="F478" s="6"/>
    </row>
    <row r="479" spans="1:6" ht="21.75" customHeight="1">
      <c r="A479" s="6"/>
      <c r="B479" s="6"/>
      <c r="C479" s="6"/>
      <c r="F479" s="6"/>
    </row>
    <row r="480" spans="1:6" ht="21.75" customHeight="1">
      <c r="A480" s="6"/>
      <c r="B480" s="6"/>
      <c r="C480" s="6"/>
      <c r="F480" s="6"/>
    </row>
    <row r="481" spans="1:6" ht="21.75" customHeight="1">
      <c r="A481" s="6"/>
      <c r="B481" s="6"/>
      <c r="C481" s="6"/>
      <c r="F481" s="6"/>
    </row>
    <row r="482" spans="1:6" ht="21.75" customHeight="1">
      <c r="A482" s="6"/>
      <c r="B482" s="6"/>
      <c r="C482" s="6"/>
      <c r="F482" s="6"/>
    </row>
    <row r="483" spans="1:6" ht="21.75" customHeight="1">
      <c r="A483" s="6"/>
      <c r="B483" s="6"/>
      <c r="C483" s="6"/>
      <c r="F483" s="6"/>
    </row>
    <row r="484" spans="1:6" ht="21.75" customHeight="1">
      <c r="A484" s="6"/>
      <c r="B484" s="6"/>
      <c r="C484" s="6"/>
      <c r="F484" s="6"/>
    </row>
    <row r="485" spans="1:6" ht="21.75" customHeight="1">
      <c r="A485" s="6"/>
      <c r="B485" s="6"/>
      <c r="C485" s="6"/>
      <c r="F485" s="6"/>
    </row>
    <row r="486" spans="1:6" ht="21.75" customHeight="1">
      <c r="A486" s="6"/>
      <c r="B486" s="6"/>
      <c r="C486" s="6"/>
      <c r="F486" s="6"/>
    </row>
    <row r="487" spans="1:6" ht="21.75" customHeight="1">
      <c r="A487" s="6"/>
      <c r="B487" s="6"/>
      <c r="C487" s="6"/>
      <c r="F487" s="6"/>
    </row>
    <row r="488" spans="1:6" ht="21.75" customHeight="1">
      <c r="A488" s="6"/>
      <c r="B488" s="6"/>
      <c r="C488" s="6"/>
      <c r="F488" s="6"/>
    </row>
    <row r="489" spans="1:6" ht="21.75" customHeight="1">
      <c r="A489" s="6"/>
      <c r="B489" s="6"/>
      <c r="C489" s="6"/>
      <c r="F489" s="6"/>
    </row>
    <row r="490" spans="1:6" ht="21.75" customHeight="1">
      <c r="A490" s="6"/>
      <c r="B490" s="6"/>
      <c r="C490" s="6"/>
      <c r="F490" s="6"/>
    </row>
    <row r="491" spans="1:6" ht="21.75" customHeight="1">
      <c r="A491" s="6"/>
      <c r="B491" s="6"/>
      <c r="C491" s="6"/>
      <c r="F491" s="6"/>
    </row>
    <row r="492" spans="1:6" ht="21.75" customHeight="1">
      <c r="A492" s="6"/>
      <c r="B492" s="6"/>
      <c r="C492" s="6"/>
      <c r="F492" s="6"/>
    </row>
    <row r="493" spans="1:6" ht="21.75" customHeight="1">
      <c r="A493" s="6"/>
      <c r="B493" s="6"/>
      <c r="C493" s="6"/>
      <c r="F493" s="6"/>
    </row>
    <row r="494" spans="1:6" ht="21.75" customHeight="1">
      <c r="A494" s="6"/>
      <c r="B494" s="6"/>
      <c r="C494" s="6"/>
      <c r="F494" s="6"/>
    </row>
    <row r="495" spans="1:6" ht="21.75" customHeight="1">
      <c r="A495" s="6"/>
      <c r="B495" s="6"/>
      <c r="C495" s="6"/>
      <c r="F495" s="6"/>
    </row>
    <row r="496" spans="1:6" ht="21.75" customHeight="1">
      <c r="A496" s="6"/>
      <c r="B496" s="6"/>
      <c r="C496" s="6"/>
      <c r="F496" s="6"/>
    </row>
    <row r="497" spans="1:6" ht="21.75" customHeight="1">
      <c r="A497" s="6"/>
      <c r="B497" s="6"/>
      <c r="C497" s="6"/>
      <c r="F497" s="6"/>
    </row>
    <row r="498" spans="1:6" ht="21.75" customHeight="1">
      <c r="A498" s="6"/>
      <c r="B498" s="6"/>
      <c r="C498" s="6"/>
      <c r="F498" s="6"/>
    </row>
    <row r="499" spans="1:6" ht="21.75" customHeight="1">
      <c r="A499" s="6"/>
      <c r="B499" s="6"/>
      <c r="C499" s="6"/>
      <c r="F499" s="6"/>
    </row>
    <row r="500" spans="1:6" ht="21.75" customHeight="1">
      <c r="A500" s="6"/>
      <c r="B500" s="6"/>
      <c r="C500" s="6"/>
      <c r="F500" s="6"/>
    </row>
    <row r="501" spans="1:6" ht="21.75" customHeight="1">
      <c r="A501" s="6"/>
      <c r="B501" s="6"/>
      <c r="C501" s="6"/>
      <c r="F501" s="6"/>
    </row>
    <row r="502" spans="1:6" ht="21.75" customHeight="1">
      <c r="A502" s="6"/>
      <c r="B502" s="6"/>
      <c r="C502" s="6"/>
      <c r="F502" s="6"/>
    </row>
    <row r="503" spans="1:6" ht="21.75" customHeight="1">
      <c r="A503" s="6"/>
      <c r="B503" s="6"/>
      <c r="C503" s="6"/>
      <c r="F503" s="6"/>
    </row>
    <row r="504" spans="1:6" ht="21.75" customHeight="1">
      <c r="A504" s="6"/>
      <c r="B504" s="6"/>
      <c r="C504" s="6"/>
      <c r="F504" s="6"/>
    </row>
    <row r="505" spans="1:6" ht="21.75" customHeight="1">
      <c r="A505" s="6"/>
      <c r="B505" s="6"/>
      <c r="C505" s="6"/>
      <c r="F505" s="6"/>
    </row>
    <row r="506" spans="1:6" ht="21.75" customHeight="1">
      <c r="A506" s="6"/>
      <c r="B506" s="6"/>
      <c r="C506" s="6"/>
      <c r="F506" s="6"/>
    </row>
    <row r="507" spans="1:6" ht="21.75" customHeight="1">
      <c r="A507" s="6"/>
      <c r="B507" s="6"/>
      <c r="C507" s="6"/>
      <c r="F507" s="6"/>
    </row>
    <row r="508" spans="1:6" ht="21.75" customHeight="1">
      <c r="A508" s="6"/>
      <c r="B508" s="6"/>
      <c r="C508" s="6"/>
      <c r="F508" s="6"/>
    </row>
    <row r="509" spans="1:6" ht="21.75" customHeight="1">
      <c r="A509" s="6"/>
      <c r="B509" s="6"/>
      <c r="C509" s="6"/>
      <c r="F509" s="6"/>
    </row>
    <row r="510" spans="1:6" ht="21.75" customHeight="1">
      <c r="A510" s="6"/>
      <c r="B510" s="6"/>
      <c r="C510" s="6"/>
      <c r="F510" s="6"/>
    </row>
    <row r="511" spans="1:6" ht="21.75" customHeight="1">
      <c r="A511" s="6"/>
      <c r="B511" s="6"/>
      <c r="C511" s="6"/>
      <c r="F511" s="6"/>
    </row>
    <row r="512" spans="1:6" ht="21.75" customHeight="1">
      <c r="A512" s="6"/>
      <c r="B512" s="6"/>
      <c r="C512" s="6"/>
      <c r="F512" s="6"/>
    </row>
    <row r="513" spans="1:6" ht="21.75" customHeight="1">
      <c r="A513" s="6"/>
      <c r="B513" s="6"/>
      <c r="C513" s="6"/>
      <c r="F513" s="6"/>
    </row>
    <row r="514" spans="1:6" ht="21.75" customHeight="1">
      <c r="A514" s="6"/>
      <c r="B514" s="6"/>
      <c r="C514" s="6"/>
      <c r="F514" s="6"/>
    </row>
    <row r="515" spans="1:6" ht="21.75" customHeight="1">
      <c r="A515" s="6"/>
      <c r="B515" s="6"/>
      <c r="C515" s="6"/>
      <c r="F515" s="6"/>
    </row>
    <row r="516" spans="1:6" ht="21.75" customHeight="1">
      <c r="A516" s="6"/>
      <c r="B516" s="6"/>
      <c r="C516" s="6"/>
      <c r="F516" s="6"/>
    </row>
    <row r="517" spans="1:6" ht="21.75" customHeight="1">
      <c r="A517" s="6"/>
      <c r="B517" s="6"/>
      <c r="C517" s="6"/>
      <c r="F517" s="6"/>
    </row>
    <row r="518" spans="1:6" ht="21.75" customHeight="1">
      <c r="A518" s="6"/>
      <c r="B518" s="6"/>
      <c r="C518" s="6"/>
      <c r="F518" s="6"/>
    </row>
    <row r="519" spans="1:6" ht="21.75" customHeight="1">
      <c r="A519" s="6"/>
      <c r="B519" s="6"/>
      <c r="C519" s="6"/>
      <c r="F519" s="6"/>
    </row>
    <row r="520" spans="1:6" ht="21.75" customHeight="1">
      <c r="A520" s="6"/>
      <c r="B520" s="6"/>
      <c r="C520" s="6"/>
      <c r="F520" s="6"/>
    </row>
    <row r="521" spans="1:6" ht="21.75" customHeight="1">
      <c r="A521" s="6"/>
      <c r="B521" s="6"/>
      <c r="C521" s="6"/>
      <c r="F521" s="6"/>
    </row>
    <row r="522" spans="1:6" ht="21.75" customHeight="1">
      <c r="A522" s="6"/>
      <c r="B522" s="6"/>
      <c r="C522" s="6"/>
      <c r="F522" s="6"/>
    </row>
    <row r="523" spans="1:6" ht="21.75" customHeight="1">
      <c r="A523" s="6"/>
      <c r="B523" s="6"/>
      <c r="C523" s="6"/>
      <c r="F523" s="6"/>
    </row>
    <row r="524" spans="1:6" ht="21.75" customHeight="1">
      <c r="A524" s="6"/>
      <c r="B524" s="6"/>
      <c r="C524" s="6"/>
      <c r="F524" s="6"/>
    </row>
    <row r="525" spans="1:6" ht="21.75" customHeight="1">
      <c r="A525" s="6"/>
      <c r="B525" s="6"/>
      <c r="C525" s="6"/>
      <c r="F525" s="6"/>
    </row>
    <row r="526" spans="1:6" ht="21.75" customHeight="1">
      <c r="A526" s="6"/>
      <c r="B526" s="6"/>
      <c r="C526" s="6"/>
      <c r="F526" s="6"/>
    </row>
    <row r="527" spans="1:6" ht="21.75" customHeight="1">
      <c r="A527" s="6"/>
      <c r="B527" s="6"/>
      <c r="C527" s="6"/>
      <c r="F527" s="6"/>
    </row>
    <row r="528" spans="1:6" ht="21.75" customHeight="1">
      <c r="A528" s="6"/>
      <c r="B528" s="6"/>
      <c r="C528" s="6"/>
      <c r="F528" s="6"/>
    </row>
    <row r="529" spans="1:6" ht="21.75" customHeight="1">
      <c r="A529" s="6"/>
      <c r="B529" s="6"/>
      <c r="C529" s="6"/>
      <c r="F529" s="6"/>
    </row>
    <row r="530" spans="1:6" ht="21.75" customHeight="1">
      <c r="A530" s="6"/>
      <c r="B530" s="6"/>
      <c r="C530" s="6"/>
      <c r="F530" s="6"/>
    </row>
    <row r="531" spans="1:6" ht="21.75" customHeight="1">
      <c r="A531" s="6"/>
      <c r="B531" s="6"/>
      <c r="C531" s="6"/>
      <c r="F531" s="6"/>
    </row>
    <row r="532" spans="1:6" ht="21.75" customHeight="1">
      <c r="A532" s="6"/>
      <c r="B532" s="6"/>
      <c r="C532" s="6"/>
      <c r="F532" s="6"/>
    </row>
    <row r="533" spans="1:6" ht="21.75" customHeight="1">
      <c r="A533" s="6"/>
      <c r="B533" s="6"/>
      <c r="C533" s="6"/>
      <c r="F533" s="6"/>
    </row>
    <row r="534" spans="1:6" ht="21.75" customHeight="1">
      <c r="A534" s="6"/>
      <c r="B534" s="6"/>
      <c r="C534" s="6"/>
      <c r="F534" s="6"/>
    </row>
    <row r="535" spans="1:6" ht="21.75" customHeight="1">
      <c r="A535" s="6"/>
      <c r="B535" s="6"/>
      <c r="C535" s="6"/>
      <c r="F535" s="6"/>
    </row>
    <row r="536" spans="1:6" ht="21.75" customHeight="1">
      <c r="A536" s="6"/>
      <c r="B536" s="6"/>
      <c r="C536" s="6"/>
      <c r="F536" s="6"/>
    </row>
    <row r="537" spans="1:6" ht="21.75" customHeight="1">
      <c r="A537" s="6"/>
      <c r="B537" s="6"/>
      <c r="C537" s="6"/>
      <c r="F537" s="6"/>
    </row>
    <row r="538" spans="1:6" ht="21.75" customHeight="1">
      <c r="A538" s="6"/>
      <c r="B538" s="6"/>
      <c r="C538" s="6"/>
      <c r="F538" s="6"/>
    </row>
    <row r="539" spans="1:6" ht="21.75" customHeight="1">
      <c r="A539" s="6"/>
      <c r="B539" s="6"/>
      <c r="C539" s="6"/>
      <c r="F539" s="6"/>
    </row>
    <row r="540" spans="1:6" ht="21.75" customHeight="1">
      <c r="A540" s="6"/>
      <c r="B540" s="6"/>
      <c r="C540" s="6"/>
      <c r="F540" s="6"/>
    </row>
    <row r="541" spans="1:6" ht="21.75" customHeight="1">
      <c r="A541" s="6"/>
      <c r="B541" s="6"/>
      <c r="C541" s="6"/>
      <c r="F541" s="6"/>
    </row>
    <row r="542" spans="1:6" ht="21.75" customHeight="1">
      <c r="A542" s="6"/>
      <c r="B542" s="6"/>
      <c r="C542" s="6"/>
      <c r="F542" s="6"/>
    </row>
    <row r="543" spans="1:6" ht="21.75" customHeight="1">
      <c r="A543" s="6"/>
      <c r="B543" s="6"/>
      <c r="C543" s="6"/>
      <c r="F543" s="6"/>
    </row>
    <row r="544" spans="1:6" ht="21.75" customHeight="1">
      <c r="A544" s="6"/>
      <c r="B544" s="6"/>
      <c r="C544" s="6"/>
      <c r="F544" s="6"/>
    </row>
    <row r="545" spans="1:6" ht="21.75" customHeight="1">
      <c r="A545" s="6"/>
      <c r="B545" s="6"/>
      <c r="C545" s="6"/>
      <c r="F545" s="6"/>
    </row>
    <row r="546" spans="1:6" ht="21.75" customHeight="1">
      <c r="A546" s="6"/>
      <c r="B546" s="6"/>
      <c r="C546" s="6"/>
      <c r="F546" s="6"/>
    </row>
    <row r="547" spans="1:6" ht="21.75" customHeight="1">
      <c r="A547" s="6"/>
      <c r="B547" s="6"/>
      <c r="C547" s="6"/>
      <c r="F547" s="6"/>
    </row>
    <row r="548" spans="1:6" ht="21.75" customHeight="1">
      <c r="A548" s="6"/>
      <c r="B548" s="6"/>
      <c r="C548" s="6"/>
      <c r="F548" s="6"/>
    </row>
    <row r="549" spans="1:6" ht="21.75" customHeight="1">
      <c r="A549" s="6"/>
      <c r="B549" s="6"/>
      <c r="C549" s="6"/>
      <c r="F549" s="6"/>
    </row>
    <row r="550" spans="1:6" ht="21.75" customHeight="1">
      <c r="A550" s="6"/>
      <c r="B550" s="6"/>
      <c r="C550" s="6"/>
      <c r="F550" s="6"/>
    </row>
    <row r="551" spans="1:6" ht="21.75" customHeight="1">
      <c r="A551" s="6"/>
      <c r="B551" s="6"/>
      <c r="C551" s="6"/>
      <c r="F551" s="6"/>
    </row>
    <row r="552" spans="1:6" ht="21.75" customHeight="1">
      <c r="A552" s="6"/>
      <c r="B552" s="6"/>
      <c r="C552" s="6"/>
      <c r="F552" s="6"/>
    </row>
    <row r="553" spans="1:6" ht="21.75" customHeight="1">
      <c r="A553" s="6"/>
      <c r="B553" s="6"/>
      <c r="C553" s="6"/>
      <c r="F553" s="6"/>
    </row>
    <row r="554" spans="1:6" ht="21.75" customHeight="1">
      <c r="A554" s="6"/>
      <c r="B554" s="6"/>
      <c r="C554" s="6"/>
      <c r="F554" s="6"/>
    </row>
    <row r="555" spans="1:6" ht="21.75" customHeight="1">
      <c r="A555" s="6"/>
      <c r="B555" s="6"/>
      <c r="C555" s="6"/>
      <c r="F555" s="6"/>
    </row>
    <row r="556" spans="1:6" ht="21.75" customHeight="1">
      <c r="A556" s="6"/>
      <c r="B556" s="6"/>
      <c r="C556" s="6"/>
      <c r="F556" s="6"/>
    </row>
    <row r="557" spans="1:6" ht="21.75" customHeight="1">
      <c r="A557" s="6"/>
      <c r="B557" s="6"/>
      <c r="C557" s="6"/>
      <c r="F557" s="6"/>
    </row>
    <row r="558" spans="1:6" ht="21.75" customHeight="1">
      <c r="A558" s="6"/>
      <c r="B558" s="6"/>
      <c r="C558" s="6"/>
      <c r="F558" s="6"/>
    </row>
    <row r="559" spans="1:6" ht="21.75" customHeight="1">
      <c r="A559" s="6"/>
      <c r="B559" s="6"/>
      <c r="C559" s="6"/>
      <c r="F559" s="6"/>
    </row>
    <row r="560" spans="1:6" ht="21.75" customHeight="1">
      <c r="A560" s="6"/>
      <c r="B560" s="6"/>
      <c r="C560" s="6"/>
      <c r="F560" s="6"/>
    </row>
    <row r="561" spans="1:6" ht="21.75" customHeight="1">
      <c r="A561" s="6"/>
      <c r="B561" s="6"/>
      <c r="C561" s="6"/>
      <c r="F561" s="6"/>
    </row>
    <row r="562" spans="1:6" ht="21.75" customHeight="1">
      <c r="A562" s="6"/>
      <c r="B562" s="6"/>
      <c r="C562" s="6"/>
      <c r="F562" s="6"/>
    </row>
    <row r="563" spans="1:6" ht="21.75" customHeight="1">
      <c r="A563" s="6"/>
      <c r="B563" s="6"/>
      <c r="C563" s="6"/>
      <c r="F563" s="6"/>
    </row>
    <row r="564" spans="1:6" ht="21.75" customHeight="1">
      <c r="A564" s="6"/>
      <c r="B564" s="6"/>
      <c r="C564" s="6"/>
      <c r="F564" s="6"/>
    </row>
    <row r="565" spans="1:6" ht="21.75" customHeight="1">
      <c r="A565" s="6"/>
      <c r="B565" s="6"/>
      <c r="C565" s="6"/>
      <c r="F565" s="6"/>
    </row>
    <row r="566" spans="1:6" ht="21.75" customHeight="1">
      <c r="A566" s="6"/>
      <c r="B566" s="6"/>
      <c r="C566" s="6"/>
      <c r="F566" s="6"/>
    </row>
    <row r="567" spans="1:6" ht="21.75" customHeight="1">
      <c r="A567" s="6"/>
      <c r="B567" s="6"/>
      <c r="C567" s="6"/>
      <c r="F567" s="6"/>
    </row>
    <row r="568" spans="1:6" ht="21.75" customHeight="1">
      <c r="A568" s="6"/>
      <c r="B568" s="6"/>
      <c r="C568" s="6"/>
      <c r="F568" s="6"/>
    </row>
    <row r="569" spans="1:6" ht="21.75" customHeight="1">
      <c r="A569" s="6"/>
      <c r="B569" s="6"/>
      <c r="C569" s="6"/>
      <c r="F569" s="6"/>
    </row>
    <row r="570" spans="1:6" ht="21.75" customHeight="1">
      <c r="A570" s="6"/>
      <c r="B570" s="6"/>
      <c r="C570" s="6"/>
      <c r="F570" s="6"/>
    </row>
    <row r="571" spans="1:6" ht="21.75" customHeight="1">
      <c r="A571" s="6"/>
      <c r="B571" s="6"/>
      <c r="C571" s="6"/>
      <c r="F571" s="6"/>
    </row>
    <row r="572" spans="1:6" ht="21.75" customHeight="1">
      <c r="A572" s="6"/>
      <c r="B572" s="6"/>
      <c r="C572" s="6"/>
      <c r="F572" s="6"/>
    </row>
    <row r="573" spans="1:6" ht="21.75" customHeight="1">
      <c r="A573" s="6"/>
      <c r="B573" s="6"/>
      <c r="C573" s="6"/>
      <c r="F573" s="6"/>
    </row>
    <row r="574" spans="1:6" ht="21.75" customHeight="1">
      <c r="A574" s="6"/>
      <c r="B574" s="6"/>
      <c r="C574" s="6"/>
      <c r="F574" s="6"/>
    </row>
    <row r="575" spans="1:6" ht="21.75" customHeight="1">
      <c r="A575" s="6"/>
      <c r="B575" s="6"/>
      <c r="C575" s="6"/>
      <c r="F575" s="6"/>
    </row>
    <row r="576" spans="1:6" ht="21.75" customHeight="1">
      <c r="A576" s="6"/>
      <c r="B576" s="6"/>
      <c r="C576" s="6"/>
      <c r="F576" s="6"/>
    </row>
    <row r="577" spans="1:6" ht="21.75" customHeight="1">
      <c r="A577" s="6"/>
      <c r="B577" s="6"/>
      <c r="C577" s="6"/>
      <c r="F577" s="6"/>
    </row>
    <row r="578" spans="1:6" ht="21.75" customHeight="1">
      <c r="A578" s="6"/>
      <c r="B578" s="6"/>
      <c r="C578" s="6"/>
      <c r="F578" s="6"/>
    </row>
    <row r="579" spans="1:6" ht="21.75" customHeight="1">
      <c r="A579" s="6"/>
      <c r="B579" s="6"/>
      <c r="C579" s="6"/>
      <c r="F579" s="6"/>
    </row>
    <row r="580" spans="1:6" ht="21.75" customHeight="1">
      <c r="A580" s="6"/>
      <c r="B580" s="6"/>
      <c r="C580" s="6"/>
      <c r="F580" s="6"/>
    </row>
    <row r="581" spans="1:6" ht="21.75" customHeight="1">
      <c r="A581" s="6"/>
      <c r="B581" s="6"/>
      <c r="C581" s="6"/>
      <c r="F581" s="6"/>
    </row>
    <row r="582" spans="1:6" ht="21.75" customHeight="1">
      <c r="A582" s="6"/>
      <c r="B582" s="6"/>
      <c r="C582" s="6"/>
      <c r="F582" s="6"/>
    </row>
    <row r="583" spans="1:6" ht="21.75" customHeight="1">
      <c r="A583" s="6"/>
      <c r="B583" s="6"/>
      <c r="C583" s="6"/>
      <c r="F583" s="6"/>
    </row>
    <row r="584" spans="1:6" ht="21.75" customHeight="1">
      <c r="A584" s="6"/>
      <c r="B584" s="6"/>
      <c r="C584" s="6"/>
      <c r="F584" s="6"/>
    </row>
    <row r="585" spans="1:6" ht="21.75" customHeight="1">
      <c r="A585" s="6"/>
      <c r="B585" s="6"/>
      <c r="C585" s="6"/>
      <c r="F585" s="6"/>
    </row>
    <row r="586" spans="1:6" ht="21.75" customHeight="1">
      <c r="A586" s="6"/>
      <c r="B586" s="6"/>
      <c r="C586" s="6"/>
      <c r="F586" s="6"/>
    </row>
    <row r="587" spans="1:6" ht="21.75" customHeight="1">
      <c r="A587" s="6"/>
      <c r="B587" s="6"/>
      <c r="C587" s="6"/>
      <c r="F587" s="6"/>
    </row>
    <row r="588" spans="1:6" ht="21.75" customHeight="1">
      <c r="A588" s="6"/>
      <c r="B588" s="6"/>
      <c r="C588" s="6"/>
      <c r="F588" s="6"/>
    </row>
    <row r="589" spans="1:6" ht="21.75" customHeight="1">
      <c r="A589" s="6"/>
      <c r="B589" s="6"/>
      <c r="C589" s="6"/>
      <c r="F589" s="6"/>
    </row>
    <row r="590" spans="1:6" ht="21.75" customHeight="1">
      <c r="A590" s="6"/>
      <c r="B590" s="6"/>
      <c r="C590" s="6"/>
      <c r="F590" s="6"/>
    </row>
    <row r="591" spans="1:6" ht="21.75" customHeight="1">
      <c r="A591" s="6"/>
      <c r="B591" s="6"/>
      <c r="C591" s="6"/>
      <c r="F591" s="6"/>
    </row>
    <row r="592" spans="1:6" ht="21.75" customHeight="1">
      <c r="A592" s="6"/>
      <c r="B592" s="6"/>
      <c r="C592" s="6"/>
      <c r="F592" s="6"/>
    </row>
    <row r="593" spans="1:6" ht="21.75" customHeight="1">
      <c r="A593" s="6"/>
      <c r="B593" s="6"/>
      <c r="C593" s="6"/>
      <c r="F593" s="6"/>
    </row>
    <row r="594" spans="1:6" ht="21.75" customHeight="1">
      <c r="A594" s="6"/>
      <c r="B594" s="6"/>
      <c r="C594" s="6"/>
      <c r="F594" s="6"/>
    </row>
    <row r="595" spans="1:6" ht="21.75" customHeight="1">
      <c r="A595" s="6"/>
      <c r="B595" s="6"/>
      <c r="C595" s="6"/>
      <c r="F595" s="6"/>
    </row>
    <row r="596" spans="1:6" ht="21.75" customHeight="1">
      <c r="A596" s="6"/>
      <c r="B596" s="6"/>
      <c r="C596" s="6"/>
      <c r="F596" s="6"/>
    </row>
    <row r="597" spans="1:6" ht="21.75" customHeight="1">
      <c r="A597" s="6"/>
      <c r="B597" s="6"/>
      <c r="C597" s="6"/>
      <c r="F597" s="6"/>
    </row>
    <row r="598" spans="1:6" ht="21.75" customHeight="1">
      <c r="A598" s="6"/>
      <c r="B598" s="6"/>
      <c r="C598" s="6"/>
      <c r="F598" s="6"/>
    </row>
    <row r="599" spans="1:6" ht="21.75" customHeight="1">
      <c r="A599" s="6"/>
      <c r="B599" s="6"/>
      <c r="C599" s="6"/>
      <c r="F599" s="6"/>
    </row>
    <row r="600" spans="1:6" ht="21.75" customHeight="1">
      <c r="A600" s="6"/>
      <c r="B600" s="6"/>
      <c r="C600" s="6"/>
      <c r="F600" s="6"/>
    </row>
    <row r="601" spans="1:6" ht="21.75" customHeight="1">
      <c r="A601" s="6"/>
      <c r="B601" s="6"/>
      <c r="C601" s="6"/>
      <c r="F601" s="6"/>
    </row>
    <row r="602" spans="1:6" ht="21.75" customHeight="1">
      <c r="A602" s="6"/>
      <c r="B602" s="6"/>
      <c r="C602" s="6"/>
      <c r="F602" s="6"/>
    </row>
    <row r="603" spans="1:6" ht="21.75" customHeight="1">
      <c r="A603" s="6"/>
      <c r="B603" s="6"/>
      <c r="C603" s="6"/>
      <c r="F603" s="6"/>
    </row>
    <row r="604" spans="1:6" ht="21.75" customHeight="1">
      <c r="A604" s="6"/>
      <c r="B604" s="6"/>
      <c r="C604" s="6"/>
      <c r="F604" s="6"/>
    </row>
    <row r="605" spans="1:6" ht="21.75" customHeight="1">
      <c r="A605" s="6"/>
      <c r="B605" s="6"/>
      <c r="C605" s="6"/>
      <c r="F605" s="6"/>
    </row>
    <row r="606" spans="1:6" ht="21.75" customHeight="1">
      <c r="A606" s="6"/>
      <c r="B606" s="6"/>
      <c r="C606" s="6"/>
      <c r="F606" s="6"/>
    </row>
    <row r="607" spans="1:6" ht="21.75" customHeight="1">
      <c r="A607" s="6"/>
      <c r="B607" s="6"/>
      <c r="C607" s="6"/>
      <c r="F607" s="6"/>
    </row>
    <row r="608" spans="1:6" ht="21.75" customHeight="1">
      <c r="A608" s="6"/>
      <c r="B608" s="6"/>
      <c r="C608" s="6"/>
      <c r="F608" s="6"/>
    </row>
    <row r="609" spans="1:6" ht="21.75" customHeight="1">
      <c r="A609" s="6"/>
      <c r="B609" s="6"/>
      <c r="C609" s="6"/>
      <c r="F609" s="6"/>
    </row>
    <row r="610" spans="1:6" ht="21.75" customHeight="1">
      <c r="A610" s="6"/>
      <c r="B610" s="6"/>
      <c r="C610" s="6"/>
      <c r="F610" s="6"/>
    </row>
    <row r="611" spans="1:6" ht="21.75" customHeight="1">
      <c r="A611" s="6"/>
      <c r="B611" s="6"/>
      <c r="C611" s="6"/>
      <c r="F611" s="6"/>
    </row>
    <row r="612" spans="1:6" ht="21.75" customHeight="1">
      <c r="A612" s="6"/>
      <c r="B612" s="6"/>
      <c r="C612" s="6"/>
      <c r="F612" s="6"/>
    </row>
    <row r="613" spans="1:6" ht="21.75" customHeight="1">
      <c r="A613" s="6"/>
      <c r="B613" s="6"/>
      <c r="C613" s="6"/>
      <c r="F613" s="6"/>
    </row>
    <row r="614" spans="1:6" ht="21.75" customHeight="1">
      <c r="A614" s="6"/>
      <c r="B614" s="6"/>
      <c r="C614" s="6"/>
      <c r="F614" s="6"/>
    </row>
    <row r="615" spans="1:6" ht="21.75" customHeight="1">
      <c r="A615" s="6"/>
      <c r="B615" s="6"/>
      <c r="C615" s="6"/>
      <c r="F615" s="6"/>
    </row>
    <row r="616" spans="1:6" ht="21.75" customHeight="1">
      <c r="A616" s="6"/>
      <c r="B616" s="6"/>
      <c r="C616" s="6"/>
      <c r="F616" s="6"/>
    </row>
    <row r="617" spans="1:6" ht="21.75" customHeight="1">
      <c r="A617" s="6"/>
      <c r="B617" s="6"/>
      <c r="C617" s="6"/>
      <c r="F617" s="6"/>
    </row>
    <row r="618" spans="1:6" ht="21.75" customHeight="1">
      <c r="A618" s="6"/>
      <c r="B618" s="6"/>
      <c r="C618" s="6"/>
      <c r="F618" s="6"/>
    </row>
    <row r="619" spans="1:6" ht="21.75" customHeight="1">
      <c r="A619" s="6"/>
      <c r="B619" s="6"/>
      <c r="C619" s="6"/>
      <c r="F619" s="6"/>
    </row>
    <row r="620" spans="1:6" ht="21.75" customHeight="1">
      <c r="A620" s="6"/>
      <c r="B620" s="6"/>
      <c r="C620" s="6"/>
      <c r="F620" s="6"/>
    </row>
    <row r="621" spans="1:6" ht="21.75" customHeight="1">
      <c r="A621" s="6"/>
      <c r="B621" s="6"/>
      <c r="C621" s="6"/>
      <c r="F621" s="6"/>
    </row>
    <row r="622" spans="1:6" ht="21.75" customHeight="1">
      <c r="A622" s="6"/>
      <c r="B622" s="6"/>
      <c r="C622" s="6"/>
      <c r="F622" s="6"/>
    </row>
    <row r="623" spans="1:6" ht="21.75" customHeight="1">
      <c r="A623" s="6"/>
      <c r="B623" s="6"/>
      <c r="C623" s="6"/>
      <c r="F623" s="6"/>
    </row>
    <row r="624" spans="1:6" ht="21.75" customHeight="1">
      <c r="A624" s="6"/>
      <c r="B624" s="6"/>
      <c r="C624" s="6"/>
      <c r="F624" s="6"/>
    </row>
    <row r="625" spans="1:6" ht="21.75" customHeight="1">
      <c r="A625" s="6"/>
      <c r="B625" s="6"/>
      <c r="C625" s="6"/>
      <c r="F625" s="6"/>
    </row>
    <row r="626" spans="1:6" ht="21.75" customHeight="1">
      <c r="A626" s="6"/>
      <c r="B626" s="6"/>
      <c r="C626" s="6"/>
      <c r="F626" s="6"/>
    </row>
    <row r="627" spans="1:6" ht="21.75" customHeight="1">
      <c r="A627" s="6"/>
      <c r="B627" s="6"/>
      <c r="C627" s="6"/>
      <c r="F627" s="6"/>
    </row>
    <row r="628" spans="1:6" ht="21.75" customHeight="1">
      <c r="A628" s="6"/>
      <c r="B628" s="6"/>
      <c r="C628" s="6"/>
      <c r="F628" s="6"/>
    </row>
    <row r="629" spans="1:6" ht="21.75" customHeight="1">
      <c r="A629" s="6"/>
      <c r="B629" s="6"/>
      <c r="C629" s="6"/>
      <c r="F629" s="6"/>
    </row>
    <row r="630" spans="1:6" ht="21.75" customHeight="1">
      <c r="A630" s="6"/>
      <c r="B630" s="6"/>
      <c r="C630" s="6"/>
      <c r="F630" s="6"/>
    </row>
    <row r="631" spans="1:6" ht="21.75" customHeight="1">
      <c r="A631" s="6"/>
      <c r="B631" s="6"/>
      <c r="C631" s="6"/>
      <c r="F631" s="6"/>
    </row>
    <row r="632" spans="1:6" ht="21.75" customHeight="1">
      <c r="A632" s="6"/>
      <c r="B632" s="6"/>
      <c r="C632" s="6"/>
      <c r="F632" s="6"/>
    </row>
    <row r="633" spans="1:6" ht="21.75" customHeight="1">
      <c r="A633" s="6"/>
      <c r="B633" s="6"/>
      <c r="C633" s="6"/>
      <c r="F633" s="6"/>
    </row>
    <row r="634" spans="1:6" ht="21.75" customHeight="1">
      <c r="A634" s="6"/>
      <c r="B634" s="6"/>
      <c r="C634" s="6"/>
      <c r="F634" s="6"/>
    </row>
    <row r="635" spans="1:6" ht="21.75" customHeight="1">
      <c r="A635" s="6"/>
      <c r="B635" s="6"/>
      <c r="C635" s="6"/>
      <c r="F635" s="6"/>
    </row>
    <row r="636" spans="1:6" ht="21.75" customHeight="1">
      <c r="A636" s="6"/>
      <c r="B636" s="6"/>
      <c r="C636" s="6"/>
      <c r="F636" s="6"/>
    </row>
    <row r="637" spans="1:6" ht="21.75" customHeight="1">
      <c r="A637" s="6"/>
      <c r="B637" s="6"/>
      <c r="C637" s="6"/>
      <c r="F637" s="6"/>
    </row>
    <row r="638" spans="1:6" ht="21.75" customHeight="1">
      <c r="A638" s="6"/>
      <c r="B638" s="6"/>
      <c r="C638" s="6"/>
      <c r="F638" s="6"/>
    </row>
    <row r="639" spans="1:6" ht="21.75" customHeight="1">
      <c r="A639" s="6"/>
      <c r="B639" s="6"/>
      <c r="C639" s="6"/>
      <c r="F639" s="6"/>
    </row>
    <row r="640" spans="1:6" ht="21.75" customHeight="1">
      <c r="A640" s="6"/>
      <c r="B640" s="6"/>
      <c r="C640" s="6"/>
      <c r="F640" s="6"/>
    </row>
    <row r="641" spans="1:6" ht="21.75" customHeight="1">
      <c r="A641" s="6"/>
      <c r="B641" s="6"/>
      <c r="C641" s="6"/>
      <c r="F641" s="6"/>
    </row>
    <row r="642" spans="1:6" ht="21.75" customHeight="1">
      <c r="A642" s="6"/>
      <c r="B642" s="6"/>
      <c r="C642" s="6"/>
      <c r="F642" s="6"/>
    </row>
    <row r="643" spans="1:6" ht="21.75" customHeight="1">
      <c r="A643" s="6"/>
      <c r="B643" s="6"/>
      <c r="C643" s="6"/>
      <c r="F643" s="6"/>
    </row>
    <row r="644" spans="1:6" ht="21.75" customHeight="1">
      <c r="A644" s="6"/>
      <c r="B644" s="6"/>
      <c r="C644" s="6"/>
      <c r="F644" s="6"/>
    </row>
    <row r="645" spans="1:6" ht="21.75" customHeight="1">
      <c r="A645" s="6"/>
      <c r="B645" s="6"/>
      <c r="C645" s="6"/>
      <c r="F645" s="6"/>
    </row>
    <row r="646" spans="1:6" ht="21.75" customHeight="1">
      <c r="A646" s="6"/>
      <c r="B646" s="6"/>
      <c r="C646" s="6"/>
      <c r="F646" s="6"/>
    </row>
    <row r="647" spans="1:6" ht="21.75" customHeight="1">
      <c r="A647" s="6"/>
      <c r="B647" s="6"/>
      <c r="C647" s="6"/>
      <c r="F647" s="6"/>
    </row>
    <row r="648" spans="1:6" ht="21.75" customHeight="1">
      <c r="A648" s="6"/>
      <c r="B648" s="6"/>
      <c r="C648" s="6"/>
      <c r="F648" s="6"/>
    </row>
    <row r="649" spans="1:6" ht="21.75" customHeight="1">
      <c r="A649" s="6"/>
      <c r="B649" s="6"/>
      <c r="C649" s="6"/>
      <c r="F649" s="6"/>
    </row>
    <row r="650" spans="1:6" ht="21.75" customHeight="1">
      <c r="A650" s="6"/>
      <c r="B650" s="6"/>
      <c r="C650" s="6"/>
      <c r="F650" s="6"/>
    </row>
    <row r="651" spans="1:6" ht="21.75" customHeight="1">
      <c r="A651" s="6"/>
      <c r="B651" s="6"/>
      <c r="C651" s="6"/>
      <c r="F651" s="6"/>
    </row>
    <row r="652" spans="1:6" ht="21.75" customHeight="1">
      <c r="A652" s="6"/>
      <c r="B652" s="6"/>
      <c r="C652" s="6"/>
      <c r="F652" s="6"/>
    </row>
    <row r="653" spans="1:6" ht="21.75" customHeight="1">
      <c r="A653" s="6"/>
      <c r="B653" s="6"/>
      <c r="C653" s="6"/>
      <c r="F653" s="6"/>
    </row>
    <row r="654" spans="1:6" ht="21.75" customHeight="1">
      <c r="A654" s="6"/>
      <c r="B654" s="6"/>
      <c r="C654" s="6"/>
      <c r="F654" s="6"/>
    </row>
    <row r="655" spans="1:6" ht="21.75" customHeight="1">
      <c r="A655" s="6"/>
      <c r="B655" s="6"/>
      <c r="C655" s="6"/>
      <c r="F655" s="6"/>
    </row>
    <row r="656" spans="1:6" ht="21.75" customHeight="1">
      <c r="A656" s="6"/>
      <c r="B656" s="6"/>
      <c r="C656" s="6"/>
      <c r="F656" s="6"/>
    </row>
    <row r="657" spans="1:6" ht="21.75" customHeight="1">
      <c r="A657" s="6"/>
      <c r="B657" s="6"/>
      <c r="C657" s="6"/>
      <c r="F657" s="6"/>
    </row>
    <row r="658" spans="1:6" ht="21.75" customHeight="1">
      <c r="A658" s="6"/>
      <c r="B658" s="6"/>
      <c r="C658" s="6"/>
      <c r="F658" s="6"/>
    </row>
    <row r="659" spans="1:6" ht="21.75" customHeight="1">
      <c r="A659" s="6"/>
      <c r="B659" s="6"/>
      <c r="C659" s="6"/>
      <c r="F659" s="6"/>
    </row>
    <row r="660" spans="1:6" ht="21.75" customHeight="1">
      <c r="A660" s="6"/>
      <c r="B660" s="6"/>
      <c r="C660" s="6"/>
      <c r="F660" s="6"/>
    </row>
    <row r="661" spans="1:6" ht="21.75" customHeight="1">
      <c r="A661" s="6"/>
      <c r="B661" s="6"/>
      <c r="C661" s="6"/>
      <c r="F661" s="6"/>
    </row>
    <row r="662" spans="1:6" ht="21.75" customHeight="1">
      <c r="A662" s="6"/>
      <c r="B662" s="6"/>
      <c r="C662" s="6"/>
      <c r="F662" s="6"/>
    </row>
    <row r="663" spans="1:6" ht="21.75" customHeight="1">
      <c r="A663" s="6"/>
      <c r="B663" s="6"/>
      <c r="C663" s="6"/>
      <c r="F663" s="6"/>
    </row>
    <row r="664" spans="1:6" ht="21.75" customHeight="1">
      <c r="A664" s="6"/>
      <c r="B664" s="6"/>
      <c r="C664" s="6"/>
      <c r="F664" s="6"/>
    </row>
    <row r="665" spans="1:6" ht="21.75" customHeight="1">
      <c r="A665" s="6"/>
      <c r="B665" s="6"/>
      <c r="C665" s="6"/>
      <c r="F665" s="6"/>
    </row>
    <row r="666" spans="1:6" ht="21.75" customHeight="1">
      <c r="A666" s="6"/>
      <c r="B666" s="6"/>
      <c r="C666" s="6"/>
      <c r="F666" s="6"/>
    </row>
    <row r="667" spans="1:6" ht="21.75" customHeight="1">
      <c r="A667" s="6"/>
      <c r="B667" s="6"/>
      <c r="C667" s="6"/>
      <c r="F667" s="6"/>
    </row>
    <row r="668" spans="1:6" ht="21.75" customHeight="1">
      <c r="A668" s="6"/>
      <c r="B668" s="6"/>
      <c r="C668" s="6"/>
      <c r="F668" s="6"/>
    </row>
    <row r="669" spans="1:6" ht="21.75" customHeight="1">
      <c r="A669" s="6"/>
      <c r="B669" s="6"/>
      <c r="C669" s="6"/>
      <c r="F669" s="6"/>
    </row>
    <row r="670" spans="1:6" ht="21.75" customHeight="1">
      <c r="A670" s="6"/>
      <c r="B670" s="6"/>
      <c r="C670" s="6"/>
      <c r="F670" s="6"/>
    </row>
    <row r="671" spans="1:6" ht="21.75" customHeight="1">
      <c r="A671" s="6"/>
      <c r="B671" s="6"/>
      <c r="C671" s="6"/>
      <c r="F671" s="6"/>
    </row>
    <row r="672" spans="1:6" ht="21.75" customHeight="1">
      <c r="A672" s="6"/>
      <c r="B672" s="6"/>
      <c r="C672" s="6"/>
      <c r="F672" s="6"/>
    </row>
    <row r="673" spans="1:6" ht="21.75" customHeight="1">
      <c r="A673" s="6"/>
      <c r="B673" s="6"/>
      <c r="C673" s="6"/>
      <c r="F673" s="6"/>
    </row>
    <row r="674" spans="1:6" ht="21.75" customHeight="1">
      <c r="A674" s="6"/>
      <c r="B674" s="6"/>
      <c r="C674" s="6"/>
      <c r="F674" s="6"/>
    </row>
    <row r="675" spans="1:6" ht="21.75" customHeight="1">
      <c r="A675" s="6"/>
      <c r="B675" s="6"/>
      <c r="C675" s="6"/>
      <c r="F675" s="6"/>
    </row>
    <row r="676" spans="1:6" ht="21.75" customHeight="1">
      <c r="A676" s="6"/>
      <c r="B676" s="6"/>
      <c r="C676" s="6"/>
      <c r="F676" s="6"/>
    </row>
    <row r="677" spans="1:6" ht="21.75" customHeight="1">
      <c r="A677" s="6"/>
      <c r="B677" s="6"/>
      <c r="C677" s="6"/>
      <c r="F677" s="6"/>
    </row>
    <row r="678" spans="1:6" ht="21.75" customHeight="1">
      <c r="A678" s="6"/>
      <c r="B678" s="6"/>
      <c r="C678" s="6"/>
      <c r="F678" s="6"/>
    </row>
    <row r="679" spans="1:6" ht="21.75" customHeight="1">
      <c r="A679" s="6"/>
      <c r="B679" s="6"/>
      <c r="C679" s="6"/>
      <c r="F679" s="6"/>
    </row>
    <row r="680" spans="1:6" ht="21.75" customHeight="1">
      <c r="A680" s="6"/>
      <c r="B680" s="6"/>
      <c r="C680" s="6"/>
      <c r="F680" s="6"/>
    </row>
    <row r="681" spans="1:6" ht="21.75" customHeight="1">
      <c r="A681" s="6"/>
      <c r="B681" s="6"/>
      <c r="C681" s="6"/>
      <c r="F681" s="6"/>
    </row>
    <row r="682" spans="1:6" ht="21.75" customHeight="1">
      <c r="A682" s="6"/>
      <c r="B682" s="6"/>
      <c r="C682" s="6"/>
      <c r="F682" s="6"/>
    </row>
    <row r="683" spans="1:6" ht="21.75" customHeight="1">
      <c r="A683" s="6"/>
      <c r="B683" s="6"/>
      <c r="C683" s="6"/>
      <c r="F683" s="6"/>
    </row>
    <row r="684" spans="1:6" ht="21.75" customHeight="1">
      <c r="A684" s="6"/>
      <c r="B684" s="6"/>
      <c r="C684" s="6"/>
      <c r="F684" s="6"/>
    </row>
    <row r="685" spans="1:6" ht="21.75" customHeight="1">
      <c r="A685" s="6"/>
      <c r="B685" s="6"/>
      <c r="C685" s="6"/>
      <c r="F685" s="6"/>
    </row>
    <row r="686" spans="1:6" ht="21.75" customHeight="1">
      <c r="A686" s="6"/>
      <c r="B686" s="6"/>
      <c r="C686" s="6"/>
      <c r="F686" s="6"/>
    </row>
    <row r="687" spans="1:6" ht="21.75" customHeight="1">
      <c r="A687" s="6"/>
      <c r="B687" s="6"/>
      <c r="C687" s="6"/>
      <c r="F687" s="6"/>
    </row>
    <row r="688" spans="1:6" ht="21.75" customHeight="1">
      <c r="A688" s="6"/>
      <c r="B688" s="6"/>
      <c r="C688" s="6"/>
      <c r="F688" s="6"/>
    </row>
    <row r="689" spans="1:6" ht="21.75" customHeight="1">
      <c r="A689" s="6"/>
      <c r="B689" s="6"/>
      <c r="C689" s="6"/>
      <c r="F689" s="6"/>
    </row>
    <row r="690" spans="1:6" ht="21.75" customHeight="1">
      <c r="A690" s="6"/>
      <c r="B690" s="6"/>
      <c r="C690" s="6"/>
      <c r="F690" s="6"/>
    </row>
    <row r="691" spans="1:6" ht="21.75" customHeight="1">
      <c r="A691" s="6"/>
      <c r="B691" s="6"/>
      <c r="C691" s="6"/>
      <c r="F691" s="6"/>
    </row>
    <row r="692" spans="1:6" ht="21.75" customHeight="1">
      <c r="A692" s="6"/>
      <c r="B692" s="6"/>
      <c r="C692" s="6"/>
      <c r="F692" s="6"/>
    </row>
    <row r="693" spans="1:6" ht="21.75" customHeight="1">
      <c r="A693" s="6"/>
      <c r="B693" s="6"/>
      <c r="C693" s="6"/>
      <c r="F693" s="6"/>
    </row>
    <row r="694" spans="1:6" ht="21.75" customHeight="1">
      <c r="A694" s="6"/>
      <c r="B694" s="6"/>
      <c r="C694" s="6"/>
      <c r="F694" s="6"/>
    </row>
    <row r="695" spans="1:6" ht="21.75" customHeight="1">
      <c r="A695" s="6"/>
      <c r="B695" s="6"/>
      <c r="C695" s="6"/>
      <c r="F695" s="6"/>
    </row>
    <row r="696" spans="1:6" ht="21.75" customHeight="1">
      <c r="A696" s="6"/>
      <c r="B696" s="6"/>
      <c r="C696" s="6"/>
      <c r="F696" s="6"/>
    </row>
    <row r="697" spans="1:6" ht="21.75" customHeight="1">
      <c r="A697" s="6"/>
      <c r="B697" s="6"/>
      <c r="C697" s="6"/>
      <c r="F697" s="6"/>
    </row>
    <row r="698" spans="1:6" ht="21.75" customHeight="1">
      <c r="A698" s="6"/>
      <c r="B698" s="6"/>
      <c r="C698" s="6"/>
      <c r="F698" s="6"/>
    </row>
    <row r="699" spans="1:6" ht="21.75" customHeight="1">
      <c r="A699" s="6"/>
      <c r="B699" s="6"/>
      <c r="C699" s="6"/>
      <c r="F699" s="6"/>
    </row>
    <row r="700" spans="1:6" ht="21.75" customHeight="1">
      <c r="A700" s="6"/>
      <c r="B700" s="6"/>
      <c r="C700" s="6"/>
      <c r="F700" s="6"/>
    </row>
    <row r="701" spans="1:6" ht="21.75" customHeight="1">
      <c r="A701" s="6"/>
      <c r="B701" s="6"/>
      <c r="C701" s="6"/>
      <c r="F701" s="6"/>
    </row>
    <row r="702" spans="1:6" ht="21.75" customHeight="1">
      <c r="A702" s="6"/>
      <c r="B702" s="6"/>
      <c r="C702" s="6"/>
      <c r="F702" s="6"/>
    </row>
    <row r="703" spans="1:6" ht="21.75" customHeight="1">
      <c r="A703" s="6"/>
      <c r="B703" s="6"/>
      <c r="C703" s="6"/>
      <c r="F703" s="6"/>
    </row>
    <row r="704" spans="1:6" ht="21.75" customHeight="1">
      <c r="A704" s="6"/>
      <c r="B704" s="6"/>
      <c r="C704" s="6"/>
      <c r="F704" s="6"/>
    </row>
    <row r="705" spans="1:6" ht="21.75" customHeight="1">
      <c r="A705" s="6"/>
      <c r="B705" s="6"/>
      <c r="C705" s="6"/>
      <c r="F705" s="6"/>
    </row>
    <row r="706" spans="1:6" ht="21.75" customHeight="1">
      <c r="A706" s="6"/>
      <c r="B706" s="6"/>
      <c r="C706" s="6"/>
      <c r="F706" s="6"/>
    </row>
    <row r="707" spans="1:6" ht="21.75" customHeight="1">
      <c r="A707" s="6"/>
      <c r="B707" s="6"/>
      <c r="C707" s="6"/>
      <c r="F707" s="6"/>
    </row>
    <row r="708" spans="1:6" ht="21.75" customHeight="1">
      <c r="A708" s="6"/>
      <c r="B708" s="6"/>
      <c r="C708" s="6"/>
      <c r="F708" s="6"/>
    </row>
    <row r="709" spans="1:6" ht="21.75" customHeight="1">
      <c r="A709" s="6"/>
      <c r="B709" s="6"/>
      <c r="C709" s="6"/>
      <c r="F709" s="6"/>
    </row>
    <row r="710" spans="1:6" ht="21.75" customHeight="1">
      <c r="A710" s="6"/>
      <c r="B710" s="6"/>
      <c r="C710" s="6"/>
      <c r="F710" s="6"/>
    </row>
    <row r="711" spans="1:6" ht="21.75" customHeight="1">
      <c r="A711" s="6"/>
      <c r="B711" s="6"/>
      <c r="C711" s="6"/>
      <c r="F711" s="6"/>
    </row>
    <row r="712" spans="1:6" ht="21.75" customHeight="1">
      <c r="A712" s="6"/>
      <c r="B712" s="6"/>
      <c r="C712" s="6"/>
      <c r="F712" s="6"/>
    </row>
    <row r="713" spans="1:6" ht="21.75" customHeight="1">
      <c r="A713" s="6"/>
      <c r="B713" s="6"/>
      <c r="C713" s="6"/>
      <c r="F713" s="6"/>
    </row>
    <row r="714" spans="1:6" ht="21.75" customHeight="1">
      <c r="A714" s="6"/>
      <c r="B714" s="6"/>
      <c r="C714" s="6"/>
      <c r="F714" s="6"/>
    </row>
    <row r="715" spans="1:6" ht="21.75" customHeight="1">
      <c r="A715" s="6"/>
      <c r="B715" s="6"/>
      <c r="C715" s="6"/>
      <c r="F715" s="6"/>
    </row>
    <row r="716" spans="1:6" ht="21.75" customHeight="1">
      <c r="A716" s="6"/>
      <c r="B716" s="6"/>
      <c r="C716" s="6"/>
      <c r="F716" s="6"/>
    </row>
    <row r="717" spans="1:6" ht="21.75" customHeight="1">
      <c r="A717" s="6"/>
      <c r="B717" s="6"/>
      <c r="C717" s="6"/>
      <c r="F717" s="6"/>
    </row>
    <row r="718" spans="1:6" ht="21.75" customHeight="1">
      <c r="A718" s="6"/>
      <c r="B718" s="6"/>
      <c r="C718" s="6"/>
      <c r="F718" s="6"/>
    </row>
    <row r="719" spans="1:6" ht="21.75" customHeight="1">
      <c r="A719" s="6"/>
      <c r="B719" s="6"/>
      <c r="C719" s="6"/>
      <c r="F719" s="6"/>
    </row>
    <row r="720" spans="1:6" ht="21.75" customHeight="1">
      <c r="A720" s="6"/>
      <c r="B720" s="6"/>
      <c r="C720" s="6"/>
      <c r="F720" s="6"/>
    </row>
    <row r="721" spans="1:6" ht="21.75" customHeight="1">
      <c r="A721" s="6"/>
      <c r="B721" s="6"/>
      <c r="C721" s="6"/>
      <c r="F721" s="6"/>
    </row>
    <row r="722" spans="1:6" ht="21.75" customHeight="1">
      <c r="A722" s="6"/>
      <c r="B722" s="6"/>
      <c r="C722" s="6"/>
      <c r="F722" s="6"/>
    </row>
    <row r="723" spans="1:6" ht="21.75" customHeight="1">
      <c r="A723" s="6"/>
      <c r="B723" s="6"/>
      <c r="C723" s="6"/>
      <c r="F723" s="6"/>
    </row>
    <row r="724" spans="1:6" ht="21.75" customHeight="1">
      <c r="A724" s="6"/>
      <c r="B724" s="6"/>
      <c r="C724" s="6"/>
      <c r="F724" s="6"/>
    </row>
    <row r="725" spans="1:6" ht="21.75" customHeight="1">
      <c r="A725" s="6"/>
      <c r="B725" s="6"/>
      <c r="C725" s="6"/>
      <c r="F725" s="6"/>
    </row>
    <row r="726" spans="1:6" ht="21.75" customHeight="1">
      <c r="A726" s="6"/>
      <c r="B726" s="6"/>
      <c r="C726" s="6"/>
      <c r="F726" s="6"/>
    </row>
    <row r="727" spans="1:6" ht="21.75" customHeight="1">
      <c r="A727" s="6"/>
      <c r="B727" s="6"/>
      <c r="C727" s="6"/>
      <c r="F727" s="6"/>
    </row>
    <row r="728" spans="1:6" ht="21.75" customHeight="1">
      <c r="A728" s="6"/>
      <c r="B728" s="6"/>
      <c r="C728" s="6"/>
      <c r="F728" s="6"/>
    </row>
    <row r="729" spans="1:6" ht="21.75" customHeight="1">
      <c r="A729" s="6"/>
      <c r="B729" s="6"/>
      <c r="C729" s="6"/>
      <c r="F729" s="6"/>
    </row>
    <row r="730" spans="1:6" ht="21.75" customHeight="1">
      <c r="A730" s="6"/>
      <c r="B730" s="6"/>
      <c r="C730" s="6"/>
      <c r="F730" s="6"/>
    </row>
    <row r="731" spans="1:6" ht="21.75" customHeight="1">
      <c r="A731" s="6"/>
      <c r="B731" s="6"/>
      <c r="C731" s="6"/>
      <c r="F731" s="6"/>
    </row>
    <row r="732" spans="1:6" ht="21.75" customHeight="1">
      <c r="A732" s="6"/>
      <c r="B732" s="6"/>
      <c r="C732" s="6"/>
      <c r="F732" s="6"/>
    </row>
    <row r="733" spans="1:6" ht="21.75" customHeight="1">
      <c r="A733" s="6"/>
      <c r="B733" s="6"/>
      <c r="C733" s="6"/>
      <c r="F733" s="6"/>
    </row>
    <row r="734" spans="1:6" ht="21.75" customHeight="1">
      <c r="A734" s="6"/>
      <c r="B734" s="6"/>
      <c r="C734" s="6"/>
      <c r="F734" s="6"/>
    </row>
    <row r="735" spans="1:6" ht="21.75" customHeight="1">
      <c r="A735" s="6"/>
      <c r="B735" s="6"/>
      <c r="C735" s="6"/>
      <c r="F735" s="6"/>
    </row>
    <row r="736" spans="1:6" ht="21.75" customHeight="1">
      <c r="A736" s="6"/>
      <c r="B736" s="6"/>
      <c r="C736" s="6"/>
      <c r="F736" s="6"/>
    </row>
    <row r="737" spans="1:6" ht="21.75" customHeight="1">
      <c r="A737" s="6"/>
      <c r="B737" s="6"/>
      <c r="C737" s="6"/>
      <c r="F737" s="6"/>
    </row>
    <row r="738" spans="1:6" ht="21.75" customHeight="1">
      <c r="A738" s="6"/>
      <c r="B738" s="6"/>
      <c r="C738" s="6"/>
      <c r="F738" s="6"/>
    </row>
    <row r="739" spans="1:6" ht="21.75" customHeight="1">
      <c r="A739" s="6"/>
      <c r="B739" s="6"/>
      <c r="C739" s="6"/>
      <c r="F739" s="6"/>
    </row>
    <row r="740" spans="1:6" ht="21.75" customHeight="1">
      <c r="A740" s="6"/>
      <c r="B740" s="6"/>
      <c r="C740" s="6"/>
      <c r="F740" s="6"/>
    </row>
    <row r="741" spans="1:6" ht="21.75" customHeight="1">
      <c r="A741" s="6"/>
      <c r="B741" s="6"/>
      <c r="C741" s="6"/>
      <c r="F741" s="6"/>
    </row>
    <row r="742" spans="1:6" ht="21.75" customHeight="1">
      <c r="A742" s="6"/>
      <c r="B742" s="6"/>
      <c r="C742" s="6"/>
      <c r="F742" s="6"/>
    </row>
    <row r="743" spans="1:6" ht="21.75" customHeight="1">
      <c r="A743" s="6"/>
      <c r="B743" s="6"/>
      <c r="C743" s="6"/>
      <c r="F743" s="6"/>
    </row>
    <row r="744" spans="1:6" ht="21.75" customHeight="1">
      <c r="A744" s="6"/>
      <c r="B744" s="6"/>
      <c r="C744" s="6"/>
      <c r="F744" s="6"/>
    </row>
    <row r="745" spans="1:6" ht="21.75" customHeight="1">
      <c r="A745" s="6"/>
      <c r="B745" s="6"/>
      <c r="C745" s="6"/>
      <c r="F745" s="6"/>
    </row>
    <row r="746" spans="1:6" ht="21.75" customHeight="1">
      <c r="A746" s="6"/>
      <c r="B746" s="6"/>
      <c r="C746" s="6"/>
      <c r="F746" s="6"/>
    </row>
    <row r="747" spans="1:6" ht="21.75" customHeight="1">
      <c r="A747" s="6"/>
      <c r="B747" s="6"/>
      <c r="C747" s="6"/>
      <c r="F747" s="6"/>
    </row>
    <row r="748" spans="1:6" ht="21.75" customHeight="1">
      <c r="A748" s="6"/>
      <c r="B748" s="6"/>
      <c r="C748" s="6"/>
      <c r="F748" s="6"/>
    </row>
    <row r="749" spans="1:6" ht="21.75" customHeight="1">
      <c r="A749" s="6"/>
      <c r="B749" s="6"/>
      <c r="C749" s="6"/>
      <c r="F749" s="6"/>
    </row>
    <row r="750" spans="1:6" ht="21.75" customHeight="1">
      <c r="A750" s="6"/>
      <c r="B750" s="6"/>
      <c r="C750" s="6"/>
      <c r="F750" s="6"/>
    </row>
    <row r="751" spans="1:6" ht="21.75" customHeight="1">
      <c r="A751" s="6"/>
      <c r="B751" s="6"/>
      <c r="C751" s="6"/>
      <c r="F751" s="6"/>
    </row>
    <row r="752" spans="1:6" ht="21.75" customHeight="1">
      <c r="A752" s="6"/>
      <c r="B752" s="6"/>
      <c r="C752" s="6"/>
      <c r="F752" s="6"/>
    </row>
    <row r="753" spans="1:6" ht="21.75" customHeight="1">
      <c r="A753" s="6"/>
      <c r="B753" s="6"/>
      <c r="C753" s="6"/>
      <c r="F753" s="6"/>
    </row>
    <row r="754" spans="1:6" ht="21.75" customHeight="1">
      <c r="A754" s="6"/>
      <c r="B754" s="6"/>
      <c r="C754" s="6"/>
      <c r="F754" s="6"/>
    </row>
    <row r="755" spans="1:6" ht="21.75" customHeight="1">
      <c r="A755" s="6"/>
      <c r="B755" s="6"/>
      <c r="C755" s="6"/>
      <c r="F755" s="6"/>
    </row>
    <row r="756" spans="1:6" ht="21.75" customHeight="1">
      <c r="A756" s="6"/>
      <c r="B756" s="6"/>
      <c r="C756" s="6"/>
      <c r="F756" s="6"/>
    </row>
    <row r="757" spans="1:6" ht="21.75" customHeight="1">
      <c r="A757" s="6"/>
      <c r="B757" s="6"/>
      <c r="C757" s="6"/>
      <c r="F757" s="6"/>
    </row>
    <row r="758" spans="1:6" ht="21.75" customHeight="1">
      <c r="A758" s="6"/>
      <c r="B758" s="6"/>
      <c r="C758" s="6"/>
      <c r="F758" s="6"/>
    </row>
    <row r="759" spans="1:6" ht="21.75" customHeight="1">
      <c r="A759" s="6"/>
      <c r="B759" s="6"/>
      <c r="C759" s="6"/>
      <c r="F759" s="6"/>
    </row>
    <row r="760" spans="1:6" ht="21.75" customHeight="1">
      <c r="A760" s="6"/>
      <c r="B760" s="6"/>
      <c r="C760" s="6"/>
      <c r="F760" s="6"/>
    </row>
    <row r="761" spans="1:6" ht="21.75" customHeight="1">
      <c r="A761" s="6"/>
      <c r="B761" s="6"/>
      <c r="C761" s="6"/>
      <c r="F761" s="6"/>
    </row>
    <row r="762" spans="1:6" ht="21.75" customHeight="1">
      <c r="A762" s="6"/>
      <c r="B762" s="6"/>
      <c r="C762" s="6"/>
      <c r="F762" s="6"/>
    </row>
    <row r="763" spans="1:6" ht="21.75" customHeight="1">
      <c r="A763" s="6"/>
      <c r="B763" s="6"/>
      <c r="C763" s="6"/>
      <c r="F763" s="6"/>
    </row>
    <row r="764" spans="1:6" ht="21.75" customHeight="1">
      <c r="A764" s="6"/>
      <c r="B764" s="6"/>
      <c r="C764" s="6"/>
      <c r="F764" s="6"/>
    </row>
    <row r="765" spans="1:6" ht="21.75" customHeight="1">
      <c r="A765" s="6"/>
      <c r="B765" s="6"/>
      <c r="C765" s="6"/>
      <c r="F765" s="6"/>
    </row>
    <row r="766" spans="1:6" ht="21.75" customHeight="1">
      <c r="A766" s="6"/>
      <c r="B766" s="6"/>
      <c r="C766" s="6"/>
      <c r="F766" s="6"/>
    </row>
    <row r="767" spans="1:6" ht="21.75" customHeight="1">
      <c r="A767" s="6"/>
      <c r="B767" s="6"/>
      <c r="C767" s="6"/>
      <c r="F767" s="6"/>
    </row>
    <row r="768" spans="1:6" ht="21.75" customHeight="1">
      <c r="A768" s="6"/>
      <c r="B768" s="6"/>
      <c r="C768" s="6"/>
      <c r="F768" s="6"/>
    </row>
    <row r="769" spans="1:6" ht="21.75" customHeight="1">
      <c r="A769" s="6"/>
      <c r="B769" s="6"/>
      <c r="C769" s="6"/>
      <c r="F769" s="6"/>
    </row>
    <row r="770" spans="1:6" ht="21.75" customHeight="1">
      <c r="A770" s="6"/>
      <c r="B770" s="6"/>
      <c r="C770" s="6"/>
      <c r="F770" s="6"/>
    </row>
    <row r="771" spans="1:6" ht="21.75" customHeight="1">
      <c r="A771" s="6"/>
      <c r="B771" s="6"/>
      <c r="C771" s="6"/>
      <c r="F771" s="6"/>
    </row>
    <row r="772" spans="1:6" ht="21.75" customHeight="1">
      <c r="A772" s="6"/>
      <c r="B772" s="6"/>
      <c r="C772" s="6"/>
      <c r="F772" s="6"/>
    </row>
    <row r="773" spans="1:6" ht="21.75" customHeight="1">
      <c r="A773" s="6"/>
      <c r="B773" s="6"/>
      <c r="C773" s="6"/>
      <c r="F773" s="6"/>
    </row>
    <row r="774" spans="1:6" ht="21.75" customHeight="1">
      <c r="A774" s="6"/>
      <c r="B774" s="6"/>
      <c r="C774" s="6"/>
      <c r="F774" s="6"/>
    </row>
    <row r="775" spans="1:6" ht="21.75" customHeight="1">
      <c r="A775" s="6"/>
      <c r="B775" s="6"/>
      <c r="C775" s="6"/>
      <c r="F775" s="6"/>
    </row>
    <row r="776" spans="1:6" ht="21.75" customHeight="1">
      <c r="A776" s="6"/>
      <c r="B776" s="6"/>
      <c r="C776" s="6"/>
      <c r="F776" s="6"/>
    </row>
    <row r="777" spans="1:6" ht="21.75" customHeight="1">
      <c r="A777" s="6"/>
      <c r="B777" s="6"/>
      <c r="C777" s="6"/>
      <c r="F777" s="6"/>
    </row>
    <row r="778" spans="1:6" ht="21.75" customHeight="1">
      <c r="A778" s="6"/>
      <c r="B778" s="6"/>
      <c r="C778" s="6"/>
      <c r="F778" s="6"/>
    </row>
    <row r="779" spans="1:6" ht="21.75" customHeight="1">
      <c r="A779" s="6"/>
      <c r="B779" s="6"/>
      <c r="C779" s="6"/>
      <c r="F779" s="6"/>
    </row>
    <row r="780" spans="1:6" ht="21.75" customHeight="1">
      <c r="A780" s="6"/>
      <c r="B780" s="6"/>
      <c r="C780" s="6"/>
      <c r="F780" s="6"/>
    </row>
    <row r="781" spans="1:6" ht="21.75" customHeight="1">
      <c r="A781" s="6"/>
      <c r="B781" s="6"/>
      <c r="C781" s="6"/>
      <c r="F781" s="6"/>
    </row>
    <row r="782" spans="1:6" ht="21.75" customHeight="1">
      <c r="A782" s="6"/>
      <c r="B782" s="6"/>
      <c r="C782" s="6"/>
      <c r="F782" s="6"/>
    </row>
    <row r="783" spans="1:6" ht="21.75" customHeight="1">
      <c r="A783" s="6"/>
      <c r="B783" s="6"/>
      <c r="C783" s="6"/>
      <c r="F783" s="6"/>
    </row>
    <row r="784" spans="1:6" ht="21.75" customHeight="1">
      <c r="A784" s="6"/>
      <c r="B784" s="6"/>
      <c r="C784" s="6"/>
      <c r="F784" s="6"/>
    </row>
    <row r="785" spans="1:6" ht="21.75" customHeight="1">
      <c r="A785" s="6"/>
      <c r="B785" s="6"/>
      <c r="C785" s="6"/>
      <c r="F785" s="6"/>
    </row>
    <row r="786" spans="1:6" ht="21.75" customHeight="1">
      <c r="A786" s="6"/>
      <c r="B786" s="6"/>
      <c r="C786" s="6"/>
      <c r="F786" s="6"/>
    </row>
    <row r="787" spans="1:6" ht="21.75" customHeight="1">
      <c r="A787" s="6"/>
      <c r="B787" s="6"/>
      <c r="C787" s="6"/>
      <c r="F787" s="6"/>
    </row>
    <row r="788" spans="1:6" ht="21.75" customHeight="1">
      <c r="A788" s="6"/>
      <c r="B788" s="6"/>
      <c r="C788" s="6"/>
      <c r="F788" s="6"/>
    </row>
    <row r="789" spans="1:6" ht="21.75" customHeight="1">
      <c r="A789" s="6"/>
      <c r="B789" s="6"/>
      <c r="C789" s="6"/>
      <c r="F789" s="6"/>
    </row>
    <row r="790" spans="1:6" ht="21.75" customHeight="1">
      <c r="A790" s="6"/>
      <c r="B790" s="6"/>
      <c r="C790" s="6"/>
      <c r="F790" s="6"/>
    </row>
    <row r="791" spans="1:6" ht="21.75" customHeight="1">
      <c r="A791" s="6"/>
      <c r="B791" s="6"/>
      <c r="C791" s="6"/>
      <c r="F791" s="6"/>
    </row>
    <row r="792" spans="1:6" ht="21.75" customHeight="1">
      <c r="A792" s="6"/>
      <c r="B792" s="6"/>
      <c r="C792" s="6"/>
      <c r="F792" s="6"/>
    </row>
    <row r="793" spans="1:6" ht="21.75" customHeight="1">
      <c r="A793" s="6"/>
      <c r="B793" s="6"/>
      <c r="C793" s="6"/>
      <c r="F793" s="6"/>
    </row>
    <row r="794" spans="1:6" ht="21.75" customHeight="1">
      <c r="A794" s="6"/>
      <c r="B794" s="6"/>
      <c r="C794" s="6"/>
      <c r="F794" s="6"/>
    </row>
    <row r="795" spans="1:6" ht="21.75" customHeight="1">
      <c r="A795" s="6"/>
      <c r="B795" s="6"/>
      <c r="C795" s="6"/>
      <c r="F795" s="6"/>
    </row>
    <row r="796" spans="1:6" ht="21.75" customHeight="1">
      <c r="A796" s="6"/>
      <c r="B796" s="6"/>
      <c r="C796" s="6"/>
      <c r="F796" s="6"/>
    </row>
    <row r="797" spans="1:6" ht="21.75" customHeight="1">
      <c r="A797" s="6"/>
      <c r="B797" s="6"/>
      <c r="C797" s="6"/>
      <c r="F797" s="6"/>
    </row>
    <row r="798" spans="1:6" ht="21.75" customHeight="1">
      <c r="A798" s="6"/>
      <c r="B798" s="6"/>
      <c r="C798" s="6"/>
      <c r="F798" s="6"/>
    </row>
    <row r="799" spans="1:6" ht="21.75" customHeight="1">
      <c r="A799" s="6"/>
      <c r="B799" s="6"/>
      <c r="C799" s="6"/>
      <c r="F799" s="6"/>
    </row>
    <row r="800" spans="1:6" ht="21.75" customHeight="1">
      <c r="A800" s="6"/>
      <c r="B800" s="6"/>
      <c r="C800" s="6"/>
      <c r="F800" s="6"/>
    </row>
    <row r="801" spans="1:6" ht="21.75" customHeight="1">
      <c r="A801" s="6"/>
      <c r="B801" s="6"/>
      <c r="C801" s="6"/>
      <c r="F801" s="6"/>
    </row>
    <row r="802" spans="1:6" ht="21.75" customHeight="1">
      <c r="A802" s="6"/>
      <c r="B802" s="6"/>
      <c r="C802" s="6"/>
      <c r="F802" s="6"/>
    </row>
    <row r="803" spans="1:6" ht="21.75" customHeight="1">
      <c r="A803" s="6"/>
      <c r="B803" s="6"/>
      <c r="C803" s="6"/>
      <c r="F803" s="6"/>
    </row>
    <row r="804" spans="1:6" ht="21.75" customHeight="1">
      <c r="A804" s="6"/>
      <c r="B804" s="6"/>
      <c r="C804" s="6"/>
      <c r="F804" s="6"/>
    </row>
    <row r="805" spans="1:6" ht="21.75" customHeight="1">
      <c r="A805" s="6"/>
      <c r="B805" s="6"/>
      <c r="C805" s="6"/>
      <c r="F805" s="6"/>
    </row>
    <row r="806" spans="1:6" ht="21.75" customHeight="1">
      <c r="A806" s="6"/>
      <c r="B806" s="6"/>
      <c r="C806" s="6"/>
      <c r="F806" s="6"/>
    </row>
    <row r="807" spans="1:6" ht="21.75" customHeight="1">
      <c r="A807" s="6"/>
      <c r="B807" s="6"/>
      <c r="C807" s="6"/>
      <c r="F807" s="6"/>
    </row>
    <row r="808" spans="1:6" ht="21.75" customHeight="1">
      <c r="A808" s="6"/>
      <c r="B808" s="6"/>
      <c r="C808" s="6"/>
      <c r="F808" s="6"/>
    </row>
    <row r="809" spans="1:6" ht="21.75" customHeight="1">
      <c r="A809" s="6"/>
      <c r="B809" s="6"/>
      <c r="C809" s="6"/>
      <c r="F809" s="6"/>
    </row>
    <row r="810" spans="1:6" ht="21.75" customHeight="1">
      <c r="A810" s="6"/>
      <c r="B810" s="6"/>
      <c r="C810" s="6"/>
      <c r="F810" s="6"/>
    </row>
    <row r="811" spans="1:6" ht="21.75" customHeight="1">
      <c r="A811" s="6"/>
      <c r="B811" s="6"/>
      <c r="C811" s="6"/>
      <c r="F811" s="6"/>
    </row>
    <row r="812" spans="1:6" ht="21.75" customHeight="1">
      <c r="A812" s="6"/>
      <c r="B812" s="6"/>
      <c r="C812" s="6"/>
      <c r="F812" s="6"/>
    </row>
    <row r="813" spans="1:6" ht="21.75" customHeight="1">
      <c r="A813" s="6"/>
      <c r="B813" s="6"/>
      <c r="C813" s="6"/>
      <c r="F813" s="6"/>
    </row>
    <row r="814" spans="1:6" ht="21.75" customHeight="1">
      <c r="A814" s="6"/>
      <c r="B814" s="6"/>
      <c r="C814" s="6"/>
      <c r="F814" s="6"/>
    </row>
    <row r="815" spans="1:6" ht="21.75" customHeight="1">
      <c r="A815" s="6"/>
      <c r="B815" s="6"/>
      <c r="C815" s="6"/>
      <c r="F815" s="6"/>
    </row>
    <row r="816" spans="1:6" ht="21.75" customHeight="1">
      <c r="A816" s="6"/>
      <c r="B816" s="6"/>
      <c r="C816" s="6"/>
      <c r="F816" s="6"/>
    </row>
    <row r="817" spans="1:6" ht="21.75" customHeight="1">
      <c r="A817" s="6"/>
      <c r="B817" s="6"/>
      <c r="C817" s="6"/>
      <c r="F817" s="6"/>
    </row>
    <row r="818" spans="1:6" ht="21.75" customHeight="1">
      <c r="A818" s="6"/>
      <c r="B818" s="6"/>
      <c r="C818" s="6"/>
      <c r="F818" s="6"/>
    </row>
    <row r="819" spans="1:6" ht="21.75" customHeight="1">
      <c r="A819" s="6"/>
      <c r="B819" s="6"/>
      <c r="C819" s="6"/>
      <c r="F819" s="6"/>
    </row>
    <row r="820" spans="1:6" ht="21.75" customHeight="1">
      <c r="A820" s="6"/>
      <c r="B820" s="6"/>
      <c r="C820" s="6"/>
      <c r="F820" s="6"/>
    </row>
    <row r="821" spans="1:6" ht="21.75" customHeight="1">
      <c r="A821" s="6"/>
      <c r="B821" s="6"/>
      <c r="C821" s="6"/>
      <c r="F821" s="6"/>
    </row>
    <row r="822" spans="1:6" ht="21.75" customHeight="1">
      <c r="A822" s="6"/>
      <c r="B822" s="6"/>
      <c r="C822" s="6"/>
      <c r="F822" s="6"/>
    </row>
    <row r="823" spans="1:6" ht="21.75" customHeight="1">
      <c r="A823" s="6"/>
      <c r="B823" s="6"/>
      <c r="C823" s="6"/>
      <c r="F823" s="6"/>
    </row>
    <row r="824" spans="1:6" ht="21.75" customHeight="1">
      <c r="A824" s="6"/>
      <c r="B824" s="6"/>
      <c r="C824" s="6"/>
      <c r="F824" s="6"/>
    </row>
    <row r="825" spans="1:6" ht="21.75" customHeight="1">
      <c r="A825" s="6"/>
      <c r="B825" s="6"/>
      <c r="C825" s="6"/>
      <c r="F825" s="6"/>
    </row>
    <row r="826" spans="1:6" ht="21.75" customHeight="1">
      <c r="A826" s="6"/>
      <c r="B826" s="6"/>
      <c r="C826" s="6"/>
      <c r="F826" s="6"/>
    </row>
    <row r="827" spans="1:6" ht="21.75" customHeight="1">
      <c r="A827" s="6"/>
      <c r="B827" s="6"/>
      <c r="C827" s="6"/>
      <c r="F827" s="6"/>
    </row>
    <row r="828" spans="1:6" ht="21.75" customHeight="1">
      <c r="A828" s="6"/>
      <c r="B828" s="6"/>
      <c r="C828" s="6"/>
      <c r="F828" s="6"/>
    </row>
    <row r="829" spans="1:6" ht="21.75" customHeight="1">
      <c r="A829" s="6"/>
      <c r="B829" s="6"/>
      <c r="C829" s="6"/>
      <c r="F829" s="6"/>
    </row>
    <row r="830" spans="1:6" ht="21.75" customHeight="1">
      <c r="A830" s="6"/>
      <c r="B830" s="6"/>
      <c r="C830" s="6"/>
      <c r="F830" s="6"/>
    </row>
    <row r="831" spans="1:6" ht="21.75" customHeight="1">
      <c r="A831" s="6"/>
      <c r="B831" s="6"/>
      <c r="C831" s="6"/>
      <c r="F831" s="6"/>
    </row>
    <row r="832" spans="1:7" ht="21.75" customHeight="1">
      <c r="A832" s="32"/>
      <c r="B832" s="32"/>
      <c r="C832" s="32"/>
      <c r="D832" s="32"/>
      <c r="G832" s="45"/>
    </row>
    <row r="833" spans="1:7" ht="21.75" customHeight="1">
      <c r="A833" s="32"/>
      <c r="B833" s="32"/>
      <c r="C833" s="32"/>
      <c r="D833" s="32"/>
      <c r="G833" s="45"/>
    </row>
    <row r="834" spans="1:7" ht="21.75" customHeight="1">
      <c r="A834" s="32"/>
      <c r="B834" s="32"/>
      <c r="C834" s="32"/>
      <c r="D834" s="32"/>
      <c r="G834" s="45"/>
    </row>
    <row r="835" spans="1:7" ht="21.75" customHeight="1">
      <c r="A835" s="32"/>
      <c r="B835" s="32"/>
      <c r="C835" s="32"/>
      <c r="D835" s="32"/>
      <c r="G835" s="45"/>
    </row>
    <row r="836" spans="1:7" ht="21.75" customHeight="1">
      <c r="A836" s="32"/>
      <c r="B836" s="32"/>
      <c r="C836" s="32"/>
      <c r="D836" s="32"/>
      <c r="G836" s="45"/>
    </row>
  </sheetData>
  <sheetProtection/>
  <mergeCells count="82">
    <mergeCell ref="A1:G1"/>
    <mergeCell ref="A5:A8"/>
    <mergeCell ref="B5:B8"/>
    <mergeCell ref="C5:C8"/>
    <mergeCell ref="D43:D46"/>
    <mergeCell ref="A88:G88"/>
    <mergeCell ref="G4:G8"/>
    <mergeCell ref="A42:D42"/>
    <mergeCell ref="E42:E46"/>
    <mergeCell ref="F42:F46"/>
    <mergeCell ref="A90:G90"/>
    <mergeCell ref="A91:G91"/>
    <mergeCell ref="A98:G98"/>
    <mergeCell ref="A96:G96"/>
    <mergeCell ref="A2:G2"/>
    <mergeCell ref="A3:G3"/>
    <mergeCell ref="A4:D4"/>
    <mergeCell ref="E4:E8"/>
    <mergeCell ref="D5:D8"/>
    <mergeCell ref="F4:F8"/>
    <mergeCell ref="A115:G115"/>
    <mergeCell ref="A120:D120"/>
    <mergeCell ref="A95:G95"/>
    <mergeCell ref="A97:G97"/>
    <mergeCell ref="A107:C107"/>
    <mergeCell ref="A108:C108"/>
    <mergeCell ref="A109:C109"/>
    <mergeCell ref="A110:D110"/>
    <mergeCell ref="A92:G92"/>
    <mergeCell ref="A159:E159"/>
    <mergeCell ref="A160:E160"/>
    <mergeCell ref="A144:E144"/>
    <mergeCell ref="A158:E158"/>
    <mergeCell ref="A127:G127"/>
    <mergeCell ref="A131:E131"/>
    <mergeCell ref="A105:B105"/>
    <mergeCell ref="A100:D100"/>
    <mergeCell ref="A126:G126"/>
    <mergeCell ref="A161:E161"/>
    <mergeCell ref="A132:G132"/>
    <mergeCell ref="A145:E145"/>
    <mergeCell ref="A146:E146"/>
    <mergeCell ref="A147:E147"/>
    <mergeCell ref="A135:G135"/>
    <mergeCell ref="A123:B123"/>
    <mergeCell ref="A157:E157"/>
    <mergeCell ref="A124:D124"/>
    <mergeCell ref="A141:E141"/>
    <mergeCell ref="A152:G152"/>
    <mergeCell ref="A153:G153"/>
    <mergeCell ref="A154:G154"/>
    <mergeCell ref="A133:G133"/>
    <mergeCell ref="A134:G134"/>
    <mergeCell ref="A156:E156"/>
    <mergeCell ref="A172:G172"/>
    <mergeCell ref="A101:B101"/>
    <mergeCell ref="A112:C112"/>
    <mergeCell ref="A113:C113"/>
    <mergeCell ref="A104:C104"/>
    <mergeCell ref="A169:G169"/>
    <mergeCell ref="A116:G116"/>
    <mergeCell ref="A118:G118"/>
    <mergeCell ref="A117:G117"/>
    <mergeCell ref="A151:G151"/>
    <mergeCell ref="A187:E187"/>
    <mergeCell ref="A188:E188"/>
    <mergeCell ref="A184:E184"/>
    <mergeCell ref="A178:E178"/>
    <mergeCell ref="A179:E179"/>
    <mergeCell ref="A180:E180"/>
    <mergeCell ref="A181:E181"/>
    <mergeCell ref="A182:E182"/>
    <mergeCell ref="G42:G46"/>
    <mergeCell ref="A43:A46"/>
    <mergeCell ref="B43:B46"/>
    <mergeCell ref="C43:C46"/>
    <mergeCell ref="A176:D176"/>
    <mergeCell ref="A177:D177"/>
    <mergeCell ref="A174:E174"/>
    <mergeCell ref="A175:D175"/>
    <mergeCell ref="A170:G170"/>
    <mergeCell ref="A171:G171"/>
  </mergeCells>
  <printOptions/>
  <pageMargins left="0.3937007874015748" right="0.03937007874015748" top="0.984251968503937" bottom="0.1968503937007874" header="0.31496062992125984" footer="0.31496062992125984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130" zoomScaleNormal="130" zoomScaleSheetLayoutView="100" zoomScalePageLayoutView="0" workbookViewId="0" topLeftCell="A42">
      <selection activeCell="A1" sqref="A1:D52"/>
    </sheetView>
  </sheetViews>
  <sheetFormatPr defaultColWidth="9.140625" defaultRowHeight="19.5" customHeight="1"/>
  <cols>
    <col min="1" max="1" width="8.421875" style="61" customWidth="1"/>
    <col min="2" max="2" width="39.57421875" style="61" bestFit="1" customWidth="1"/>
    <col min="3" max="3" width="20.8515625" style="75" customWidth="1"/>
    <col min="4" max="4" width="18.57421875" style="75" customWidth="1"/>
    <col min="5" max="5" width="15.8515625" style="61" customWidth="1"/>
    <col min="6" max="6" width="12.421875" style="61" bestFit="1" customWidth="1"/>
    <col min="7" max="7" width="14.140625" style="61" bestFit="1" customWidth="1"/>
    <col min="8" max="16384" width="9.140625" style="61" customWidth="1"/>
  </cols>
  <sheetData>
    <row r="1" spans="1:4" ht="19.5" customHeight="1">
      <c r="A1" s="191" t="s">
        <v>147</v>
      </c>
      <c r="B1" s="191"/>
      <c r="C1" s="191"/>
      <c r="D1" s="191"/>
    </row>
    <row r="2" spans="1:4" ht="19.5" customHeight="1">
      <c r="A2" s="191" t="s">
        <v>35</v>
      </c>
      <c r="B2" s="191"/>
      <c r="C2" s="191"/>
      <c r="D2" s="191"/>
    </row>
    <row r="3" spans="1:4" ht="19.5" customHeight="1">
      <c r="A3" s="192" t="s">
        <v>346</v>
      </c>
      <c r="B3" s="192"/>
      <c r="C3" s="192"/>
      <c r="D3" s="192"/>
    </row>
    <row r="4" spans="1:4" ht="19.5" customHeight="1">
      <c r="A4" s="193" t="s">
        <v>14</v>
      </c>
      <c r="B4" s="194"/>
      <c r="C4" s="62" t="s">
        <v>15</v>
      </c>
      <c r="D4" s="62" t="s">
        <v>36</v>
      </c>
    </row>
    <row r="5" spans="1:4" s="66" customFormat="1" ht="19.5" customHeight="1">
      <c r="A5" s="63" t="s">
        <v>6</v>
      </c>
      <c r="B5" s="69"/>
      <c r="C5" s="65"/>
      <c r="D5" s="65"/>
    </row>
    <row r="6" spans="1:4" s="66" customFormat="1" ht="19.5" customHeight="1">
      <c r="A6" s="67" t="s">
        <v>174</v>
      </c>
      <c r="B6" s="69"/>
      <c r="C6" s="68"/>
      <c r="D6" s="68"/>
    </row>
    <row r="7" spans="1:4" s="66" customFormat="1" ht="19.5" customHeight="1">
      <c r="A7" s="67"/>
      <c r="B7" s="69" t="s">
        <v>174</v>
      </c>
      <c r="C7" s="68">
        <v>3317786.75</v>
      </c>
      <c r="D7" s="68">
        <f>4779087.57+929635.44+1079937.87+3895893.52+1227156.97+1082249.98+3317786.75</f>
        <v>16311748.100000001</v>
      </c>
    </row>
    <row r="8" spans="1:5" s="66" customFormat="1" ht="19.5" customHeight="1">
      <c r="A8" s="67"/>
      <c r="B8" s="69" t="s">
        <v>175</v>
      </c>
      <c r="C8" s="68">
        <v>40000</v>
      </c>
      <c r="D8" s="68">
        <f>8050000+40000</f>
        <v>8090000</v>
      </c>
      <c r="E8" s="83">
        <f>+D7+D8</f>
        <v>24401748.1</v>
      </c>
    </row>
    <row r="9" spans="1:4" s="66" customFormat="1" ht="19.5" customHeight="1">
      <c r="A9" s="67"/>
      <c r="B9" s="69" t="s">
        <v>176</v>
      </c>
      <c r="C9" s="68"/>
      <c r="D9" s="68"/>
    </row>
    <row r="10" spans="1:4" s="66" customFormat="1" ht="19.5" customHeight="1">
      <c r="A10" s="67"/>
      <c r="B10" s="69" t="s">
        <v>177</v>
      </c>
      <c r="C10" s="68">
        <v>167627.27</v>
      </c>
      <c r="D10" s="68">
        <f>529772.01+127069.17+66304.82+72105.94+71957.88+84938.62+167627.27</f>
        <v>1119775.71</v>
      </c>
    </row>
    <row r="11" spans="1:4" s="66" customFormat="1" ht="19.5" customHeight="1">
      <c r="A11" s="67"/>
      <c r="B11" s="69" t="s">
        <v>328</v>
      </c>
      <c r="C11" s="68">
        <v>0</v>
      </c>
      <c r="D11" s="68">
        <f>168+888+105</f>
        <v>1161</v>
      </c>
    </row>
    <row r="12" spans="1:7" s="66" customFormat="1" ht="19.5" customHeight="1">
      <c r="A12" s="67"/>
      <c r="B12" s="69" t="s">
        <v>179</v>
      </c>
      <c r="C12" s="68">
        <v>204.41</v>
      </c>
      <c r="D12" s="68">
        <f>65.3+169.46+266.68+1848.91+208.17+204.41</f>
        <v>2762.93</v>
      </c>
      <c r="G12" s="66">
        <f>588.44-609.11</f>
        <v>-20.66999999999996</v>
      </c>
    </row>
    <row r="13" spans="1:4" s="66" customFormat="1" ht="19.5" customHeight="1">
      <c r="A13" s="67"/>
      <c r="B13" s="69" t="s">
        <v>321</v>
      </c>
      <c r="C13" s="68">
        <v>0</v>
      </c>
      <c r="D13" s="68">
        <f>132000+6834</f>
        <v>138834</v>
      </c>
    </row>
    <row r="14" spans="1:4" s="66" customFormat="1" ht="19.5" customHeight="1">
      <c r="A14" s="67"/>
      <c r="B14" s="69" t="s">
        <v>322</v>
      </c>
      <c r="C14" s="68">
        <v>0</v>
      </c>
      <c r="D14" s="68">
        <f>78000</f>
        <v>78000</v>
      </c>
    </row>
    <row r="15" spans="1:4" s="66" customFormat="1" ht="19.5" customHeight="1">
      <c r="A15" s="67"/>
      <c r="B15" s="69" t="s">
        <v>331</v>
      </c>
      <c r="C15" s="68">
        <v>0</v>
      </c>
      <c r="D15" s="68">
        <v>4064</v>
      </c>
    </row>
    <row r="16" spans="1:4" s="66" customFormat="1" ht="19.5" customHeight="1" hidden="1">
      <c r="A16" s="67"/>
      <c r="B16" s="69" t="s">
        <v>5</v>
      </c>
      <c r="C16" s="68"/>
      <c r="D16" s="68"/>
    </row>
    <row r="17" spans="1:4" s="66" customFormat="1" ht="19.5" customHeight="1" hidden="1">
      <c r="A17" s="67"/>
      <c r="B17" s="69"/>
      <c r="C17" s="68"/>
      <c r="D17" s="68"/>
    </row>
    <row r="18" spans="1:4" s="66" customFormat="1" ht="19.5" customHeight="1" hidden="1">
      <c r="A18" s="67"/>
      <c r="B18" s="69"/>
      <c r="C18" s="68"/>
      <c r="D18" s="68"/>
    </row>
    <row r="19" spans="1:4" s="66" customFormat="1" ht="19.5" customHeight="1" hidden="1">
      <c r="A19" s="67"/>
      <c r="B19" s="69"/>
      <c r="C19" s="68"/>
      <c r="D19" s="68"/>
    </row>
    <row r="20" spans="1:4" s="66" customFormat="1" ht="19.5" customHeight="1" hidden="1">
      <c r="A20" s="67"/>
      <c r="B20" s="69"/>
      <c r="C20" s="68"/>
      <c r="D20" s="68"/>
    </row>
    <row r="21" spans="1:7" s="66" customFormat="1" ht="19.5" customHeight="1" hidden="1">
      <c r="A21" s="67"/>
      <c r="B21" s="69"/>
      <c r="C21" s="68"/>
      <c r="D21" s="68"/>
      <c r="G21" s="96"/>
    </row>
    <row r="22" spans="1:4" s="66" customFormat="1" ht="19.5" customHeight="1" hidden="1">
      <c r="A22" s="67"/>
      <c r="B22" s="69" t="s">
        <v>114</v>
      </c>
      <c r="C22" s="68">
        <v>0</v>
      </c>
      <c r="D22" s="68">
        <v>0</v>
      </c>
    </row>
    <row r="23" spans="1:4" s="66" customFormat="1" ht="19.5" customHeight="1" hidden="1">
      <c r="A23" s="67"/>
      <c r="B23" s="69" t="s">
        <v>118</v>
      </c>
      <c r="C23" s="68">
        <v>0</v>
      </c>
      <c r="D23" s="68">
        <v>0</v>
      </c>
    </row>
    <row r="24" spans="1:5" s="66" customFormat="1" ht="19.5" customHeight="1" thickBot="1">
      <c r="A24" s="70" t="s">
        <v>11</v>
      </c>
      <c r="B24" s="69"/>
      <c r="C24" s="71">
        <f>SUM(C6:C23)</f>
        <v>3525618.43</v>
      </c>
      <c r="D24" s="71">
        <f>SUM(D6:D23)</f>
        <v>25746345.740000002</v>
      </c>
      <c r="E24" s="96"/>
    </row>
    <row r="25" spans="1:4" s="66" customFormat="1" ht="19.5" customHeight="1" thickTop="1">
      <c r="A25" s="72" t="s">
        <v>20</v>
      </c>
      <c r="B25" s="69"/>
      <c r="C25" s="73"/>
      <c r="D25" s="68"/>
    </row>
    <row r="26" spans="1:4" s="66" customFormat="1" ht="19.5" customHeight="1">
      <c r="A26" s="67"/>
      <c r="B26" s="69" t="s">
        <v>180</v>
      </c>
      <c r="C26" s="84">
        <v>1213263.13</v>
      </c>
      <c r="D26" s="68">
        <f>1166476.27+1877350.08+1442895.42+1341369.47+1600752.17+1319972.93+1213263.13</f>
        <v>9962079.469999999</v>
      </c>
    </row>
    <row r="27" spans="1:7" s="66" customFormat="1" ht="19.5" customHeight="1">
      <c r="A27" s="67"/>
      <c r="B27" s="69" t="s">
        <v>181</v>
      </c>
      <c r="C27" s="84">
        <f>8050000+16000</f>
        <v>8066000</v>
      </c>
      <c r="D27" s="68">
        <v>8066000</v>
      </c>
      <c r="E27" s="83">
        <f>+D26+D27</f>
        <v>18028079.47</v>
      </c>
      <c r="F27" s="83">
        <f>+C26+C27</f>
        <v>9279263.129999999</v>
      </c>
      <c r="G27" s="96">
        <f>+D27-3541890</f>
        <v>4524110</v>
      </c>
    </row>
    <row r="28" spans="1:4" s="66" customFormat="1" ht="19.5" customHeight="1" hidden="1">
      <c r="A28" s="67"/>
      <c r="B28" s="69" t="s">
        <v>182</v>
      </c>
      <c r="C28" s="68"/>
      <c r="D28" s="68"/>
    </row>
    <row r="29" spans="1:4" s="66" customFormat="1" ht="19.5" customHeight="1">
      <c r="A29" s="67"/>
      <c r="B29" s="69" t="s">
        <v>178</v>
      </c>
      <c r="C29" s="68">
        <v>92102.62</v>
      </c>
      <c r="D29" s="68">
        <f>104515.27+548257.74+80806.17+164853.87+111562.91+70144.02+92102.62</f>
        <v>1172242.6</v>
      </c>
    </row>
    <row r="30" spans="1:7" s="66" customFormat="1" ht="19.5" customHeight="1">
      <c r="A30" s="67"/>
      <c r="B30" s="69" t="s">
        <v>114</v>
      </c>
      <c r="C30" s="68">
        <v>0</v>
      </c>
      <c r="D30" s="68">
        <f>3421000+1310000+278572.44</f>
        <v>5009572.44</v>
      </c>
      <c r="G30" s="96">
        <f>+C24-'งบรับ-จ่ายเงิน'!D40</f>
        <v>-22220727.310000002</v>
      </c>
    </row>
    <row r="31" spans="1:4" s="66" customFormat="1" ht="19.5" customHeight="1">
      <c r="A31" s="67"/>
      <c r="B31" s="69" t="s">
        <v>5</v>
      </c>
      <c r="C31" s="68">
        <v>0</v>
      </c>
      <c r="D31" s="68">
        <f>486000+62300</f>
        <v>548300</v>
      </c>
    </row>
    <row r="32" spans="1:4" s="66" customFormat="1" ht="19.5" customHeight="1">
      <c r="A32" s="67"/>
      <c r="B32" s="69" t="s">
        <v>183</v>
      </c>
      <c r="C32" s="84">
        <v>0</v>
      </c>
      <c r="D32" s="68">
        <f>210000+6834</f>
        <v>216834</v>
      </c>
    </row>
    <row r="33" spans="1:4" s="66" customFormat="1" ht="19.5" customHeight="1" hidden="1">
      <c r="A33" s="67"/>
      <c r="B33" s="69" t="s">
        <v>116</v>
      </c>
      <c r="C33" s="84"/>
      <c r="D33" s="68"/>
    </row>
    <row r="34" spans="1:4" s="66" customFormat="1" ht="19.5" customHeight="1" hidden="1">
      <c r="A34" s="67"/>
      <c r="B34" s="69" t="s">
        <v>184</v>
      </c>
      <c r="C34" s="84"/>
      <c r="D34" s="68"/>
    </row>
    <row r="35" spans="1:4" s="66" customFormat="1" ht="19.5" customHeight="1" hidden="1">
      <c r="A35" s="67"/>
      <c r="B35" s="69" t="s">
        <v>109</v>
      </c>
      <c r="C35" s="84"/>
      <c r="D35" s="68"/>
    </row>
    <row r="36" spans="1:4" s="66" customFormat="1" ht="19.5" customHeight="1" hidden="1">
      <c r="A36" s="67"/>
      <c r="B36" s="69" t="s">
        <v>221</v>
      </c>
      <c r="C36" s="68"/>
      <c r="D36" s="68"/>
    </row>
    <row r="37" spans="1:4" s="66" customFormat="1" ht="19.5" customHeight="1" hidden="1">
      <c r="A37" s="67"/>
      <c r="B37" s="69" t="s">
        <v>185</v>
      </c>
      <c r="C37" s="68"/>
      <c r="D37" s="68"/>
    </row>
    <row r="38" spans="1:4" s="66" customFormat="1" ht="19.5" customHeight="1" hidden="1">
      <c r="A38" s="67"/>
      <c r="B38" s="69" t="s">
        <v>219</v>
      </c>
      <c r="C38" s="68"/>
      <c r="D38" s="68"/>
    </row>
    <row r="39" spans="1:4" s="66" customFormat="1" ht="19.5" customHeight="1" hidden="1">
      <c r="A39" s="67"/>
      <c r="B39" s="69"/>
      <c r="C39" s="68"/>
      <c r="D39" s="68"/>
    </row>
    <row r="40" spans="1:5" s="66" customFormat="1" ht="19.5" customHeight="1" thickBot="1">
      <c r="A40" s="70" t="s">
        <v>11</v>
      </c>
      <c r="B40" s="69"/>
      <c r="C40" s="71">
        <f>SUM(C26:C39)</f>
        <v>9371365.749999998</v>
      </c>
      <c r="D40" s="71">
        <f>SUM(D26:D39)</f>
        <v>24975028.51</v>
      </c>
      <c r="E40" s="96"/>
    </row>
    <row r="41" spans="1:4" s="66" customFormat="1" ht="19.5" customHeight="1" thickBot="1" thickTop="1">
      <c r="A41" s="70" t="s">
        <v>37</v>
      </c>
      <c r="B41" s="69"/>
      <c r="C41" s="71">
        <f>C24-C40</f>
        <v>-5845747.319999998</v>
      </c>
      <c r="D41" s="71">
        <f>D24-D40</f>
        <v>771317.2300000004</v>
      </c>
    </row>
    <row r="42" spans="1:4" s="66" customFormat="1" ht="19.5" customHeight="1" thickTop="1">
      <c r="A42" s="74"/>
      <c r="B42" s="64"/>
      <c r="C42" s="76"/>
      <c r="D42" s="76"/>
    </row>
    <row r="43" spans="1:7" s="85" customFormat="1" ht="19.5" customHeight="1">
      <c r="A43" s="85" t="s">
        <v>165</v>
      </c>
      <c r="D43" s="86"/>
      <c r="E43" s="87"/>
      <c r="F43" s="87"/>
      <c r="G43" s="88"/>
    </row>
    <row r="44" spans="1:7" s="85" customFormat="1" ht="19.5" customHeight="1">
      <c r="A44" s="89" t="s">
        <v>7</v>
      </c>
      <c r="B44" s="89"/>
      <c r="C44" s="89"/>
      <c r="D44" s="86"/>
      <c r="E44" s="87"/>
      <c r="F44" s="87"/>
      <c r="G44" s="88"/>
    </row>
    <row r="45" spans="1:7" s="85" customFormat="1" ht="19.5" customHeight="1">
      <c r="A45" s="89"/>
      <c r="B45" s="89"/>
      <c r="C45" s="89"/>
      <c r="D45" s="86"/>
      <c r="E45" s="87"/>
      <c r="F45" s="87"/>
      <c r="G45" s="88"/>
    </row>
    <row r="46" s="90" customFormat="1" ht="19.5" customHeight="1">
      <c r="A46" s="90" t="s">
        <v>308</v>
      </c>
    </row>
    <row r="47" s="90" customFormat="1" ht="19.5" customHeight="1">
      <c r="A47" s="90" t="s">
        <v>309</v>
      </c>
    </row>
    <row r="48" spans="1:7" s="90" customFormat="1" ht="19.5" customHeight="1">
      <c r="A48" s="91"/>
      <c r="B48" s="91"/>
      <c r="C48" s="91"/>
      <c r="D48" s="91"/>
      <c r="E48" s="91"/>
      <c r="F48" s="91"/>
      <c r="G48" s="92"/>
    </row>
    <row r="49" spans="1:7" s="85" customFormat="1" ht="19.5" customHeight="1">
      <c r="A49" s="190" t="s">
        <v>8</v>
      </c>
      <c r="B49" s="190"/>
      <c r="C49" s="190"/>
      <c r="D49" s="190"/>
      <c r="E49" s="94"/>
      <c r="F49" s="94"/>
      <c r="G49" s="94"/>
    </row>
    <row r="50" spans="1:7" s="85" customFormat="1" ht="19.5" customHeight="1">
      <c r="A50" s="93"/>
      <c r="B50" s="93"/>
      <c r="C50" s="93"/>
      <c r="D50" s="93"/>
      <c r="E50" s="93"/>
      <c r="F50" s="93"/>
      <c r="G50" s="95"/>
    </row>
    <row r="51" spans="1:7" s="85" customFormat="1" ht="19.5" customHeight="1">
      <c r="A51" s="190" t="s">
        <v>167</v>
      </c>
      <c r="B51" s="190"/>
      <c r="C51" s="190"/>
      <c r="D51" s="190"/>
      <c r="E51" s="94"/>
      <c r="F51" s="94"/>
      <c r="G51" s="94"/>
    </row>
    <row r="52" spans="1:7" s="85" customFormat="1" ht="19.5" customHeight="1">
      <c r="A52" s="190" t="s">
        <v>220</v>
      </c>
      <c r="B52" s="190"/>
      <c r="C52" s="190"/>
      <c r="D52" s="190"/>
      <c r="E52" s="94"/>
      <c r="F52" s="94"/>
      <c r="G52" s="94"/>
    </row>
  </sheetData>
  <sheetProtection/>
  <mergeCells count="7">
    <mergeCell ref="A49:D49"/>
    <mergeCell ref="A51:D51"/>
    <mergeCell ref="A52:D52"/>
    <mergeCell ref="A1:D1"/>
    <mergeCell ref="A2:D2"/>
    <mergeCell ref="A3:D3"/>
    <mergeCell ref="A4:B4"/>
  </mergeCells>
  <printOptions/>
  <pageMargins left="0.7874015748031497" right="0.31496062992125984" top="0.7874015748031497" bottom="0.3937007874015748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SheetLayoutView="100" workbookViewId="0" topLeftCell="A40">
      <selection activeCell="E51" sqref="E51"/>
    </sheetView>
  </sheetViews>
  <sheetFormatPr defaultColWidth="9.140625" defaultRowHeight="12.75"/>
  <cols>
    <col min="1" max="1" width="65.28125" style="1" bestFit="1" customWidth="1"/>
    <col min="2" max="2" width="12.7109375" style="81" bestFit="1" customWidth="1"/>
    <col min="3" max="3" width="17.57421875" style="2" bestFit="1" customWidth="1"/>
    <col min="4" max="4" width="15.00390625" style="2" bestFit="1" customWidth="1"/>
    <col min="5" max="5" width="15.140625" style="2" bestFit="1" customWidth="1"/>
    <col min="6" max="6" width="15.7109375" style="2" bestFit="1" customWidth="1"/>
    <col min="7" max="7" width="18.140625" style="1" customWidth="1"/>
    <col min="8" max="16384" width="9.140625" style="1" customWidth="1"/>
  </cols>
  <sheetData>
    <row r="1" spans="1:6" ht="21">
      <c r="A1" s="197" t="s">
        <v>147</v>
      </c>
      <c r="B1" s="197"/>
      <c r="C1" s="197"/>
      <c r="D1" s="197"/>
      <c r="E1" s="197"/>
      <c r="F1" s="197"/>
    </row>
    <row r="2" spans="1:6" ht="21">
      <c r="A2" s="197" t="s">
        <v>94</v>
      </c>
      <c r="B2" s="197"/>
      <c r="C2" s="197"/>
      <c r="D2" s="197"/>
      <c r="E2" s="197"/>
      <c r="F2" s="197"/>
    </row>
    <row r="3" spans="1:6" ht="21">
      <c r="A3" s="197" t="s">
        <v>348</v>
      </c>
      <c r="B3" s="197"/>
      <c r="C3" s="197"/>
      <c r="D3" s="197"/>
      <c r="E3" s="197"/>
      <c r="F3" s="197"/>
    </row>
    <row r="4" spans="1:6" ht="21">
      <c r="A4" s="77"/>
      <c r="B4" s="80"/>
      <c r="C4" s="79"/>
      <c r="D4" s="79"/>
      <c r="E4" s="79"/>
      <c r="F4" s="79" t="s">
        <v>186</v>
      </c>
    </row>
    <row r="5" spans="1:6" s="78" customFormat="1" ht="21">
      <c r="A5" s="198" t="s">
        <v>6</v>
      </c>
      <c r="B5" s="199"/>
      <c r="C5" s="200"/>
      <c r="D5" s="200"/>
      <c r="E5" s="200"/>
      <c r="F5" s="201"/>
    </row>
    <row r="6" spans="1:6" s="78" customFormat="1" ht="21">
      <c r="A6" s="202" t="s">
        <v>14</v>
      </c>
      <c r="B6" s="195" t="s">
        <v>0</v>
      </c>
      <c r="C6" s="196" t="s">
        <v>13</v>
      </c>
      <c r="D6" s="196" t="s">
        <v>95</v>
      </c>
      <c r="E6" s="196" t="s">
        <v>21</v>
      </c>
      <c r="F6" s="125" t="s">
        <v>46</v>
      </c>
    </row>
    <row r="7" spans="1:6" s="78" customFormat="1" ht="21">
      <c r="A7" s="202"/>
      <c r="B7" s="195"/>
      <c r="C7" s="196"/>
      <c r="D7" s="196"/>
      <c r="E7" s="196"/>
      <c r="F7" s="125" t="s">
        <v>13</v>
      </c>
    </row>
    <row r="8" spans="1:6" ht="21">
      <c r="A8" s="126" t="s">
        <v>22</v>
      </c>
      <c r="B8" s="127">
        <v>410000</v>
      </c>
      <c r="C8" s="128"/>
      <c r="D8" s="128"/>
      <c r="E8" s="128"/>
      <c r="F8" s="128"/>
    </row>
    <row r="9" spans="1:6" ht="21">
      <c r="A9" s="129" t="s">
        <v>23</v>
      </c>
      <c r="B9" s="130" t="s">
        <v>61</v>
      </c>
      <c r="C9" s="131"/>
      <c r="D9" s="131"/>
      <c r="E9" s="131"/>
      <c r="F9" s="131"/>
    </row>
    <row r="10" spans="1:6" ht="21">
      <c r="A10" s="132" t="s">
        <v>24</v>
      </c>
      <c r="B10" s="133">
        <v>411001</v>
      </c>
      <c r="C10" s="131">
        <v>47000</v>
      </c>
      <c r="D10" s="131">
        <v>1139.5</v>
      </c>
      <c r="E10" s="131">
        <f>1306.5+13392.3+22045+1139.5</f>
        <v>37883.3</v>
      </c>
      <c r="F10" s="131">
        <f>E10-C10</f>
        <v>-9116.699999999997</v>
      </c>
    </row>
    <row r="11" spans="1:6" ht="21">
      <c r="A11" s="132" t="s">
        <v>25</v>
      </c>
      <c r="B11" s="133">
        <v>411002</v>
      </c>
      <c r="C11" s="131">
        <v>25000</v>
      </c>
      <c r="D11" s="131">
        <f>3420.59+0.02</f>
        <v>3420.61</v>
      </c>
      <c r="E11" s="131">
        <f>106.8+1376.18+8643.9+3019.47+3420.61</f>
        <v>16566.96</v>
      </c>
      <c r="F11" s="131">
        <f>E11-C11</f>
        <v>-8433.04</v>
      </c>
    </row>
    <row r="12" spans="1:6" ht="21">
      <c r="A12" s="132" t="s">
        <v>199</v>
      </c>
      <c r="B12" s="133">
        <v>411003</v>
      </c>
      <c r="C12" s="131">
        <v>2600</v>
      </c>
      <c r="D12" s="131">
        <v>0</v>
      </c>
      <c r="E12" s="131">
        <v>0</v>
      </c>
      <c r="F12" s="131">
        <f>E12-C12</f>
        <v>-2600</v>
      </c>
    </row>
    <row r="13" spans="1:6" ht="21">
      <c r="A13" s="132" t="s">
        <v>329</v>
      </c>
      <c r="B13" s="166" t="s">
        <v>330</v>
      </c>
      <c r="C13" s="131"/>
      <c r="D13" s="131">
        <v>630</v>
      </c>
      <c r="E13" s="131">
        <f>810+675+765+630</f>
        <v>2880</v>
      </c>
      <c r="F13" s="131">
        <f>+E13-C13</f>
        <v>2880</v>
      </c>
    </row>
    <row r="14" spans="1:6" ht="21.75" thickBot="1">
      <c r="A14" s="134" t="s">
        <v>11</v>
      </c>
      <c r="B14" s="135"/>
      <c r="C14" s="136">
        <f>SUM(C10:C13)</f>
        <v>74600</v>
      </c>
      <c r="D14" s="136">
        <f>SUM(D10:D13)</f>
        <v>5190.110000000001</v>
      </c>
      <c r="E14" s="136">
        <f>SUM(E10:E13)</f>
        <v>57330.26</v>
      </c>
      <c r="F14" s="136">
        <f>SUM(F10:F13)</f>
        <v>-17269.739999999998</v>
      </c>
    </row>
    <row r="15" spans="1:6" ht="21.75" thickTop="1">
      <c r="A15" s="137" t="s">
        <v>26</v>
      </c>
      <c r="B15" s="138" t="s">
        <v>62</v>
      </c>
      <c r="C15" s="131"/>
      <c r="D15" s="131"/>
      <c r="E15" s="131"/>
      <c r="F15" s="131"/>
    </row>
    <row r="16" spans="1:6" ht="21">
      <c r="A16" s="139" t="s">
        <v>310</v>
      </c>
      <c r="B16" s="81" t="s">
        <v>204</v>
      </c>
      <c r="C16" s="131">
        <v>0</v>
      </c>
      <c r="D16" s="131">
        <v>0</v>
      </c>
      <c r="E16" s="131">
        <f>19.4+640.2+58.2+19.4</f>
        <v>737.2</v>
      </c>
      <c r="F16" s="131">
        <f>E16-C16</f>
        <v>737.2</v>
      </c>
    </row>
    <row r="17" spans="1:6" ht="21">
      <c r="A17" s="139" t="s">
        <v>311</v>
      </c>
      <c r="B17" s="81" t="s">
        <v>204</v>
      </c>
      <c r="C17" s="131">
        <v>1700</v>
      </c>
      <c r="D17" s="131">
        <v>0</v>
      </c>
      <c r="E17" s="131">
        <f>80</f>
        <v>80</v>
      </c>
      <c r="F17" s="131">
        <f aca="true" t="shared" si="0" ref="F17:F22">E17-C17</f>
        <v>-1620</v>
      </c>
    </row>
    <row r="18" spans="1:6" ht="21">
      <c r="A18" s="132" t="s">
        <v>312</v>
      </c>
      <c r="B18" s="133">
        <v>412128</v>
      </c>
      <c r="C18" s="131">
        <v>400</v>
      </c>
      <c r="D18" s="131">
        <v>0</v>
      </c>
      <c r="E18" s="131">
        <f>100+20+50</f>
        <v>170</v>
      </c>
      <c r="F18" s="131">
        <f t="shared" si="0"/>
        <v>-230</v>
      </c>
    </row>
    <row r="19" spans="1:6" ht="21">
      <c r="A19" s="132" t="s">
        <v>313</v>
      </c>
      <c r="B19" s="133">
        <v>412210</v>
      </c>
      <c r="C19" s="131">
        <v>168000</v>
      </c>
      <c r="D19" s="131">
        <v>0</v>
      </c>
      <c r="E19" s="131">
        <f>4860</f>
        <v>4860</v>
      </c>
      <c r="F19" s="131">
        <f t="shared" si="0"/>
        <v>-163140</v>
      </c>
    </row>
    <row r="20" spans="1:6" ht="21">
      <c r="A20" s="132" t="s">
        <v>314</v>
      </c>
      <c r="B20" s="127" t="s">
        <v>67</v>
      </c>
      <c r="C20" s="131">
        <v>700</v>
      </c>
      <c r="D20" s="131">
        <v>0</v>
      </c>
      <c r="E20" s="131">
        <v>0</v>
      </c>
      <c r="F20" s="131">
        <f t="shared" si="0"/>
        <v>-700</v>
      </c>
    </row>
    <row r="21" spans="1:6" ht="21">
      <c r="A21" s="132" t="s">
        <v>315</v>
      </c>
      <c r="B21" s="127" t="s">
        <v>200</v>
      </c>
      <c r="C21" s="131">
        <v>250</v>
      </c>
      <c r="D21" s="131">
        <v>0</v>
      </c>
      <c r="E21" s="131">
        <v>636</v>
      </c>
      <c r="F21" s="131">
        <f t="shared" si="0"/>
        <v>386</v>
      </c>
    </row>
    <row r="22" spans="1:6" ht="21">
      <c r="A22" s="132" t="s">
        <v>316</v>
      </c>
      <c r="B22" s="127" t="s">
        <v>205</v>
      </c>
      <c r="C22" s="131">
        <v>30</v>
      </c>
      <c r="D22" s="131">
        <v>57.51</v>
      </c>
      <c r="E22" s="131">
        <f>20.79+26.65+66.3+488.92+67.81+57.51</f>
        <v>727.98</v>
      </c>
      <c r="F22" s="131">
        <f t="shared" si="0"/>
        <v>697.98</v>
      </c>
    </row>
    <row r="23" spans="1:7" ht="21.75" thickBot="1">
      <c r="A23" s="134" t="s">
        <v>11</v>
      </c>
      <c r="B23" s="127"/>
      <c r="C23" s="136">
        <f>SUM(C17:C22)</f>
        <v>171080</v>
      </c>
      <c r="D23" s="136">
        <f>SUM(D16:D22)</f>
        <v>57.51</v>
      </c>
      <c r="E23" s="136">
        <f>SUM(E16:E22)</f>
        <v>7211.18</v>
      </c>
      <c r="F23" s="136">
        <f>E23-C23</f>
        <v>-163868.82</v>
      </c>
      <c r="G23" s="97"/>
    </row>
    <row r="24" spans="1:6" ht="21.75" thickTop="1">
      <c r="A24" s="129" t="s">
        <v>27</v>
      </c>
      <c r="B24" s="130" t="s">
        <v>63</v>
      </c>
      <c r="C24" s="131"/>
      <c r="D24" s="131"/>
      <c r="E24" s="131"/>
      <c r="F24" s="131"/>
    </row>
    <row r="25" spans="1:6" ht="21">
      <c r="A25" s="132" t="s">
        <v>28</v>
      </c>
      <c r="B25" s="127" t="s">
        <v>68</v>
      </c>
      <c r="C25" s="131">
        <v>101400</v>
      </c>
      <c r="D25" s="131">
        <v>0</v>
      </c>
      <c r="E25" s="131">
        <f>40936.19+3836.06</f>
        <v>44772.25</v>
      </c>
      <c r="F25" s="131">
        <f>E25-C25</f>
        <v>-56627.75</v>
      </c>
    </row>
    <row r="26" spans="1:6" ht="21.75" thickBot="1">
      <c r="A26" s="134" t="s">
        <v>11</v>
      </c>
      <c r="B26" s="127"/>
      <c r="C26" s="136">
        <f>SUM(C25)</f>
        <v>101400</v>
      </c>
      <c r="D26" s="136">
        <f>SUM(D25)</f>
        <v>0</v>
      </c>
      <c r="E26" s="136">
        <f>SUM(E25)</f>
        <v>44772.25</v>
      </c>
      <c r="F26" s="136">
        <f>SUM(F25)</f>
        <v>-56627.75</v>
      </c>
    </row>
    <row r="27" spans="1:6" ht="21.75" thickTop="1">
      <c r="A27" s="129" t="s">
        <v>187</v>
      </c>
      <c r="B27" s="130" t="s">
        <v>162</v>
      </c>
      <c r="C27" s="131"/>
      <c r="D27" s="131"/>
      <c r="E27" s="131"/>
      <c r="F27" s="131"/>
    </row>
    <row r="28" spans="1:6" ht="21">
      <c r="A28" s="132" t="s">
        <v>188</v>
      </c>
      <c r="B28" s="127" t="s">
        <v>201</v>
      </c>
      <c r="C28" s="131">
        <v>4400</v>
      </c>
      <c r="D28" s="131">
        <v>12028</v>
      </c>
      <c r="E28" s="131">
        <f>10752+5672+9424+10572+11380+9968+12028</f>
        <v>69796</v>
      </c>
      <c r="F28" s="131">
        <f>E28-C28</f>
        <v>65396</v>
      </c>
    </row>
    <row r="29" spans="1:6" ht="21.75" thickBot="1">
      <c r="A29" s="134" t="s">
        <v>11</v>
      </c>
      <c r="B29" s="127"/>
      <c r="C29" s="136">
        <f>SUM(C28)</f>
        <v>4400</v>
      </c>
      <c r="D29" s="136">
        <f>SUM(D28)</f>
        <v>12028</v>
      </c>
      <c r="E29" s="136">
        <f>SUM(E28)</f>
        <v>69796</v>
      </c>
      <c r="F29" s="136">
        <f>SUM(F28)</f>
        <v>65396</v>
      </c>
    </row>
    <row r="30" spans="1:6" ht="21.75" thickTop="1">
      <c r="A30" s="129" t="s">
        <v>29</v>
      </c>
      <c r="B30" s="130" t="s">
        <v>64</v>
      </c>
      <c r="C30" s="131"/>
      <c r="D30" s="131"/>
      <c r="E30" s="131"/>
      <c r="F30" s="131"/>
    </row>
    <row r="31" spans="1:6" ht="21">
      <c r="A31" s="132" t="s">
        <v>30</v>
      </c>
      <c r="B31" s="127" t="s">
        <v>69</v>
      </c>
      <c r="C31" s="131">
        <v>55700</v>
      </c>
      <c r="D31" s="140">
        <v>0</v>
      </c>
      <c r="E31" s="131">
        <f>60000</f>
        <v>60000</v>
      </c>
      <c r="F31" s="131">
        <f>E31-C31</f>
        <v>4300</v>
      </c>
    </row>
    <row r="32" spans="1:6" ht="21">
      <c r="A32" s="132" t="s">
        <v>189</v>
      </c>
      <c r="B32" s="127" t="s">
        <v>70</v>
      </c>
      <c r="C32" s="131">
        <v>19120</v>
      </c>
      <c r="D32" s="140">
        <v>0</v>
      </c>
      <c r="E32" s="131">
        <v>0</v>
      </c>
      <c r="F32" s="131">
        <f>E32-C32</f>
        <v>-19120</v>
      </c>
    </row>
    <row r="33" spans="1:6" ht="21.75" thickBot="1">
      <c r="A33" s="134" t="s">
        <v>11</v>
      </c>
      <c r="B33" s="127"/>
      <c r="C33" s="136">
        <f>SUM(C31:C32)</f>
        <v>74820</v>
      </c>
      <c r="D33" s="136">
        <f>SUM(D31:D32)</f>
        <v>0</v>
      </c>
      <c r="E33" s="136">
        <f>SUM(E31:E32)</f>
        <v>60000</v>
      </c>
      <c r="F33" s="136">
        <f>SUM(F31:F32)</f>
        <v>-14820</v>
      </c>
    </row>
    <row r="34" spans="1:6" ht="21.75" thickTop="1">
      <c r="A34" s="129" t="s">
        <v>40</v>
      </c>
      <c r="B34" s="130" t="s">
        <v>65</v>
      </c>
      <c r="C34" s="131"/>
      <c r="D34" s="131"/>
      <c r="E34" s="131"/>
      <c r="F34" s="131"/>
    </row>
    <row r="35" spans="1:6" ht="21">
      <c r="A35" s="132" t="s">
        <v>190</v>
      </c>
      <c r="B35" s="127" t="s">
        <v>202</v>
      </c>
      <c r="C35" s="131">
        <v>0</v>
      </c>
      <c r="D35" s="131">
        <v>0</v>
      </c>
      <c r="E35" s="131">
        <v>0</v>
      </c>
      <c r="F35" s="131">
        <f>E35-C35</f>
        <v>0</v>
      </c>
    </row>
    <row r="36" spans="1:6" ht="21.75" thickBot="1">
      <c r="A36" s="141" t="s">
        <v>11</v>
      </c>
      <c r="B36" s="142"/>
      <c r="C36" s="136">
        <f>SUM(C35)</f>
        <v>0</v>
      </c>
      <c r="D36" s="136">
        <f>+D35</f>
        <v>0</v>
      </c>
      <c r="E36" s="136">
        <f>+E35</f>
        <v>0</v>
      </c>
      <c r="F36" s="136">
        <f>E36-C36</f>
        <v>0</v>
      </c>
    </row>
    <row r="37" spans="1:6" ht="21.75" thickTop="1">
      <c r="A37" s="143" t="s">
        <v>41</v>
      </c>
      <c r="B37" s="130">
        <v>420000</v>
      </c>
      <c r="C37" s="131"/>
      <c r="D37" s="131"/>
      <c r="E37" s="131"/>
      <c r="F37" s="131"/>
    </row>
    <row r="38" spans="1:6" ht="21">
      <c r="A38" s="129" t="s">
        <v>31</v>
      </c>
      <c r="B38" s="130">
        <v>421000</v>
      </c>
      <c r="C38" s="131"/>
      <c r="D38" s="131"/>
      <c r="E38" s="131"/>
      <c r="F38" s="131"/>
    </row>
    <row r="39" spans="1:6" ht="21">
      <c r="A39" s="132" t="s">
        <v>73</v>
      </c>
      <c r="B39" s="127">
        <v>421001</v>
      </c>
      <c r="C39" s="131">
        <v>315740</v>
      </c>
      <c r="D39" s="131">
        <v>80313.86</v>
      </c>
      <c r="E39" s="131">
        <f>29755.35+19799.3+80313.86</f>
        <v>129868.51</v>
      </c>
      <c r="F39" s="131">
        <f>E39-C39</f>
        <v>-185871.49</v>
      </c>
    </row>
    <row r="40" spans="1:6" ht="21">
      <c r="A40" s="132" t="s">
        <v>191</v>
      </c>
      <c r="B40" s="133">
        <v>421002</v>
      </c>
      <c r="C40" s="131">
        <v>8446790</v>
      </c>
      <c r="D40" s="131">
        <v>714518.11</v>
      </c>
      <c r="E40" s="131">
        <f>726259.8+637024.23+675249.96+687752.75+631782.11+714518.11</f>
        <v>4072586.96</v>
      </c>
      <c r="F40" s="131">
        <f>E40-C40</f>
        <v>-4374203.04</v>
      </c>
    </row>
    <row r="41" spans="1:6" ht="21">
      <c r="A41" s="132" t="s">
        <v>192</v>
      </c>
      <c r="B41" s="133">
        <v>421004</v>
      </c>
      <c r="C41" s="131">
        <v>1876980</v>
      </c>
      <c r="D41" s="131">
        <v>196781.64</v>
      </c>
      <c r="E41" s="131">
        <f>188041.98+60375.4+124219.02+159951.56+202952.75+84283.82+196781.64</f>
        <v>1016606.17</v>
      </c>
      <c r="F41" s="131">
        <f aca="true" t="shared" si="1" ref="F41:F47">E41-C41</f>
        <v>-860373.83</v>
      </c>
    </row>
    <row r="42" spans="1:6" ht="21">
      <c r="A42" s="132" t="s">
        <v>193</v>
      </c>
      <c r="B42" s="133">
        <v>421005</v>
      </c>
      <c r="C42" s="131">
        <v>97970</v>
      </c>
      <c r="D42" s="131">
        <v>0</v>
      </c>
      <c r="E42" s="131">
        <f>16791.93+29678.76</f>
        <v>46470.69</v>
      </c>
      <c r="F42" s="131">
        <f t="shared" si="1"/>
        <v>-51499.31</v>
      </c>
    </row>
    <row r="43" spans="1:6" ht="21">
      <c r="A43" s="132" t="s">
        <v>194</v>
      </c>
      <c r="B43" s="133">
        <v>421006</v>
      </c>
      <c r="C43" s="131">
        <v>957950</v>
      </c>
      <c r="D43" s="131">
        <v>95509.46</v>
      </c>
      <c r="E43" s="131">
        <f>70923.88+57613.29+66749.66+95425.43+62839.19+78097.72+95509.46</f>
        <v>527158.63</v>
      </c>
      <c r="F43" s="131">
        <f t="shared" si="1"/>
        <v>-430791.37</v>
      </c>
    </row>
    <row r="44" spans="1:6" ht="21">
      <c r="A44" s="132" t="s">
        <v>195</v>
      </c>
      <c r="B44" s="133">
        <v>421007</v>
      </c>
      <c r="C44" s="131">
        <v>1650000</v>
      </c>
      <c r="D44" s="131">
        <v>215940.06</v>
      </c>
      <c r="E44" s="131">
        <f>197814.08+142055.12+155452.39+198211.49+156070.65+183900.53+215940.06</f>
        <v>1249444.32</v>
      </c>
      <c r="F44" s="131">
        <f t="shared" si="1"/>
        <v>-400555.67999999993</v>
      </c>
    </row>
    <row r="45" spans="1:6" ht="21">
      <c r="A45" s="132" t="s">
        <v>196</v>
      </c>
      <c r="B45" s="133">
        <v>421012</v>
      </c>
      <c r="C45" s="131">
        <v>91300</v>
      </c>
      <c r="D45" s="131">
        <v>0</v>
      </c>
      <c r="E45" s="131">
        <v>22061.03</v>
      </c>
      <c r="F45" s="131">
        <f t="shared" si="1"/>
        <v>-69238.97</v>
      </c>
    </row>
    <row r="46" spans="1:6" ht="21">
      <c r="A46" s="132" t="s">
        <v>197</v>
      </c>
      <c r="B46" s="133">
        <v>421013</v>
      </c>
      <c r="C46" s="131">
        <v>46870</v>
      </c>
      <c r="D46" s="131">
        <v>0</v>
      </c>
      <c r="E46" s="131">
        <f>6762.24+6304.86</f>
        <v>13067.099999999999</v>
      </c>
      <c r="F46" s="131">
        <f t="shared" si="1"/>
        <v>-33802.9</v>
      </c>
    </row>
    <row r="47" spans="1:6" ht="21">
      <c r="A47" s="132" t="s">
        <v>198</v>
      </c>
      <c r="B47" s="133">
        <v>421015</v>
      </c>
      <c r="C47" s="131">
        <v>353200</v>
      </c>
      <c r="D47" s="131">
        <v>37611</v>
      </c>
      <c r="E47" s="131">
        <f>3408+26856+7244+40021+14295+14987+37611</f>
        <v>144422</v>
      </c>
      <c r="F47" s="131">
        <f t="shared" si="1"/>
        <v>-208778</v>
      </c>
    </row>
    <row r="48" spans="1:6" ht="21.75" thickBot="1">
      <c r="A48" s="134" t="s">
        <v>11</v>
      </c>
      <c r="B48" s="133"/>
      <c r="C48" s="136">
        <f>SUM(C39:C47)</f>
        <v>13836800</v>
      </c>
      <c r="D48" s="136">
        <f>SUM(D39:D47)</f>
        <v>1340674.1300000001</v>
      </c>
      <c r="E48" s="136">
        <f>SUM(E39:E47)</f>
        <v>7221685.41</v>
      </c>
      <c r="F48" s="136">
        <f>SUM(F39:F47)</f>
        <v>-6615114.59</v>
      </c>
    </row>
    <row r="49" spans="1:6" ht="21.75" thickTop="1">
      <c r="A49" s="137" t="s">
        <v>42</v>
      </c>
      <c r="B49" s="144">
        <v>430000</v>
      </c>
      <c r="C49" s="140"/>
      <c r="D49" s="140"/>
      <c r="E49" s="140"/>
      <c r="F49" s="140"/>
    </row>
    <row r="50" spans="1:6" ht="21">
      <c r="A50" s="129" t="s">
        <v>60</v>
      </c>
      <c r="B50" s="144">
        <v>431000</v>
      </c>
      <c r="C50" s="131"/>
      <c r="D50" s="131"/>
      <c r="E50" s="131"/>
      <c r="F50" s="131"/>
    </row>
    <row r="51" spans="1:6" ht="21">
      <c r="A51" s="132" t="s">
        <v>43</v>
      </c>
      <c r="B51" s="133">
        <v>431002</v>
      </c>
      <c r="C51" s="131">
        <v>12636900</v>
      </c>
      <c r="D51" s="131">
        <v>1959837</v>
      </c>
      <c r="E51" s="131">
        <f>3509958+3381158+1959837</f>
        <v>8850953</v>
      </c>
      <c r="F51" s="131">
        <f>E51-C51</f>
        <v>-3785947</v>
      </c>
    </row>
    <row r="52" spans="1:6" ht="21">
      <c r="A52" s="134" t="s">
        <v>11</v>
      </c>
      <c r="B52" s="133"/>
      <c r="C52" s="145">
        <f>SUM(C51)</f>
        <v>12636900</v>
      </c>
      <c r="D52" s="145">
        <f>SUM(D51:D51)</f>
        <v>1959837</v>
      </c>
      <c r="E52" s="145">
        <f>SUM(E51:E51)</f>
        <v>8850953</v>
      </c>
      <c r="F52" s="145">
        <f>SUM(F51:F51)</f>
        <v>-3785947</v>
      </c>
    </row>
    <row r="53" spans="1:7" ht="21.75" thickBot="1">
      <c r="A53" s="141" t="s">
        <v>17</v>
      </c>
      <c r="B53" s="146"/>
      <c r="C53" s="147">
        <f>+C14+C23+C26+C29+C33+C36+C48+C52</f>
        <v>26900000</v>
      </c>
      <c r="D53" s="147">
        <f>+D14+D23+D26+D29+D33+D36+D48+D52</f>
        <v>3317786.75</v>
      </c>
      <c r="E53" s="147">
        <f>+E14+E23+E26+E29+E33+E36+E48+E52</f>
        <v>16311748.100000001</v>
      </c>
      <c r="F53" s="147">
        <f>E53-C53</f>
        <v>-10588251.899999999</v>
      </c>
      <c r="G53" s="97">
        <f>+E53-7564535.38</f>
        <v>8747212.720000003</v>
      </c>
    </row>
    <row r="54" spans="1:6" ht="21.75" thickTop="1">
      <c r="A54" s="148" t="s">
        <v>96</v>
      </c>
      <c r="B54" s="144">
        <v>440000</v>
      </c>
      <c r="C54" s="140"/>
      <c r="D54" s="140"/>
      <c r="E54" s="140"/>
      <c r="F54" s="140"/>
    </row>
    <row r="55" spans="1:6" ht="21">
      <c r="A55" s="129" t="s">
        <v>97</v>
      </c>
      <c r="B55" s="144">
        <v>441000</v>
      </c>
      <c r="C55" s="131"/>
      <c r="D55" s="131">
        <v>40000</v>
      </c>
      <c r="E55" s="131">
        <f>8050000+40000</f>
        <v>8090000</v>
      </c>
      <c r="F55" s="131">
        <f>+E55-C55</f>
        <v>8090000</v>
      </c>
    </row>
    <row r="56" spans="1:6" ht="21.75" thickBot="1">
      <c r="A56" s="149" t="s">
        <v>11</v>
      </c>
      <c r="B56" s="133"/>
      <c r="C56" s="136">
        <f>+C55</f>
        <v>0</v>
      </c>
      <c r="D56" s="136">
        <f>+D55</f>
        <v>40000</v>
      </c>
      <c r="E56" s="136">
        <f>+E55</f>
        <v>8090000</v>
      </c>
      <c r="F56" s="136">
        <f>+E56-C56</f>
        <v>8090000</v>
      </c>
    </row>
    <row r="57" spans="1:6" ht="22.5" thickBot="1" thickTop="1">
      <c r="A57" s="150" t="s">
        <v>144</v>
      </c>
      <c r="B57" s="146"/>
      <c r="C57" s="136">
        <f>+C56+C53</f>
        <v>26900000</v>
      </c>
      <c r="D57" s="136">
        <f>+D53+D56</f>
        <v>3357786.75</v>
      </c>
      <c r="E57" s="136">
        <f>+E53+E56</f>
        <v>24401748.1</v>
      </c>
      <c r="F57" s="136">
        <f>SUM(F53+F56)</f>
        <v>-2498251.8999999985</v>
      </c>
    </row>
    <row r="58" spans="1:8" ht="21.75" thickTop="1">
      <c r="A58" s="139" t="s">
        <v>203</v>
      </c>
      <c r="B58" s="133"/>
      <c r="C58" s="131">
        <v>0</v>
      </c>
      <c r="D58" s="131"/>
      <c r="E58" s="131">
        <v>0</v>
      </c>
      <c r="F58" s="131"/>
      <c r="H58" s="97">
        <f>+E60-5708723.01</f>
        <v>18693025.090000004</v>
      </c>
    </row>
    <row r="59" spans="1:6" ht="21">
      <c r="A59" s="134" t="s">
        <v>11</v>
      </c>
      <c r="B59" s="133"/>
      <c r="C59" s="145">
        <f>SUM(C58)</f>
        <v>0</v>
      </c>
      <c r="D59" s="145"/>
      <c r="E59" s="145">
        <f>SUM(E58:E58)</f>
        <v>0</v>
      </c>
      <c r="F59" s="145">
        <f>SUM(F58:F58)</f>
        <v>0</v>
      </c>
    </row>
    <row r="60" spans="1:7" ht="21.75" thickBot="1">
      <c r="A60" s="134" t="s">
        <v>32</v>
      </c>
      <c r="B60" s="133"/>
      <c r="C60" s="147">
        <f>+C57+C59</f>
        <v>26900000</v>
      </c>
      <c r="D60" s="147">
        <f>+D57+D59</f>
        <v>3357786.75</v>
      </c>
      <c r="E60" s="147">
        <f>+E57+E59</f>
        <v>24401748.1</v>
      </c>
      <c r="F60" s="147">
        <f>SUM(F57+F59)</f>
        <v>-2498251.8999999985</v>
      </c>
      <c r="G60" s="158">
        <f>+C60-E60</f>
        <v>2498251.8999999985</v>
      </c>
    </row>
    <row r="61" ht="21.75" thickTop="1"/>
    <row r="62" spans="1:7" s="6" customFormat="1" ht="21.75" customHeight="1">
      <c r="A62" s="6" t="s">
        <v>165</v>
      </c>
      <c r="D62" s="35"/>
      <c r="E62" s="36"/>
      <c r="F62" s="36"/>
      <c r="G62" s="37"/>
    </row>
    <row r="63" spans="1:7" s="6" customFormat="1" ht="21.75" customHeight="1">
      <c r="A63" s="38" t="s">
        <v>7</v>
      </c>
      <c r="B63" s="38"/>
      <c r="C63" s="104"/>
      <c r="D63" s="35"/>
      <c r="E63" s="36"/>
      <c r="F63" s="36"/>
      <c r="G63" s="37"/>
    </row>
    <row r="64" spans="1:9" s="6" customFormat="1" ht="21.75" customHeight="1">
      <c r="A64" s="38"/>
      <c r="B64" s="38"/>
      <c r="C64" s="38"/>
      <c r="D64" s="35"/>
      <c r="E64" s="36"/>
      <c r="F64" s="36"/>
      <c r="G64" s="37"/>
      <c r="I64" s="82"/>
    </row>
    <row r="65" s="58" customFormat="1" ht="21.75" customHeight="1">
      <c r="A65" s="58" t="s">
        <v>283</v>
      </c>
    </row>
    <row r="66" s="58" customFormat="1" ht="21.75" customHeight="1">
      <c r="A66" s="58" t="s">
        <v>172</v>
      </c>
    </row>
    <row r="67" spans="1:7" s="58" customFormat="1" ht="21.75" customHeight="1">
      <c r="A67" s="59"/>
      <c r="B67" s="59"/>
      <c r="C67" s="59"/>
      <c r="D67" s="59"/>
      <c r="E67" s="59"/>
      <c r="F67" s="59"/>
      <c r="G67" s="60"/>
    </row>
    <row r="68" spans="1:7" s="6" customFormat="1" ht="21.75" customHeight="1">
      <c r="A68" s="177" t="s">
        <v>8</v>
      </c>
      <c r="B68" s="177"/>
      <c r="C68" s="177"/>
      <c r="D68" s="177"/>
      <c r="E68" s="177"/>
      <c r="F68" s="177"/>
      <c r="G68" s="98"/>
    </row>
    <row r="69" spans="1:7" s="6" customFormat="1" ht="21.75" customHeight="1">
      <c r="A69" s="17"/>
      <c r="B69" s="17"/>
      <c r="C69" s="17"/>
      <c r="D69" s="17"/>
      <c r="E69" s="17"/>
      <c r="F69" s="17"/>
      <c r="G69" s="32"/>
    </row>
    <row r="70" spans="1:7" s="6" customFormat="1" ht="21.75" customHeight="1">
      <c r="A70" s="177" t="s">
        <v>167</v>
      </c>
      <c r="B70" s="177"/>
      <c r="C70" s="177"/>
      <c r="D70" s="177"/>
      <c r="E70" s="177"/>
      <c r="F70" s="177"/>
      <c r="G70" s="98"/>
    </row>
    <row r="71" spans="1:7" s="6" customFormat="1" ht="21.75" customHeight="1">
      <c r="A71" s="177" t="s">
        <v>166</v>
      </c>
      <c r="B71" s="177"/>
      <c r="C71" s="177"/>
      <c r="D71" s="177"/>
      <c r="E71" s="177"/>
      <c r="F71" s="177"/>
      <c r="G71" s="98"/>
    </row>
  </sheetData>
  <sheetProtection/>
  <mergeCells count="12">
    <mergeCell ref="E6:E7"/>
    <mergeCell ref="A6:A7"/>
    <mergeCell ref="B6:B7"/>
    <mergeCell ref="C6:C7"/>
    <mergeCell ref="A68:F68"/>
    <mergeCell ref="A70:F70"/>
    <mergeCell ref="A71:F71"/>
    <mergeCell ref="A1:F1"/>
    <mergeCell ref="A5:F5"/>
    <mergeCell ref="A2:F2"/>
    <mergeCell ref="A3:F3"/>
    <mergeCell ref="D6:D7"/>
  </mergeCells>
  <printOptions/>
  <pageMargins left="0.1968503937007874" right="0.1968503937007874" top="0.7874015748031497" bottom="0.7086614173228347" header="0.31496062992125984" footer="0.31496062992125984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0">
      <selection activeCell="A1" sqref="A1:C32"/>
    </sheetView>
  </sheetViews>
  <sheetFormatPr defaultColWidth="9.140625" defaultRowHeight="12.75"/>
  <cols>
    <col min="1" max="1" width="50.421875" style="113" bestFit="1" customWidth="1"/>
    <col min="2" max="2" width="13.421875" style="105" bestFit="1" customWidth="1"/>
    <col min="3" max="3" width="18.140625" style="105" bestFit="1" customWidth="1"/>
    <col min="4" max="4" width="14.421875" style="105" customWidth="1"/>
    <col min="5" max="5" width="14.28125" style="114" customWidth="1"/>
    <col min="6" max="6" width="11.00390625" style="105" bestFit="1" customWidth="1"/>
    <col min="7" max="7" width="12.00390625" style="105" bestFit="1" customWidth="1"/>
    <col min="8" max="8" width="10.421875" style="105" bestFit="1" customWidth="1"/>
    <col min="9" max="16384" width="9.140625" style="105" customWidth="1"/>
  </cols>
  <sheetData>
    <row r="1" spans="1:7" ht="23.25">
      <c r="A1" s="203" t="s">
        <v>147</v>
      </c>
      <c r="B1" s="203"/>
      <c r="C1" s="203"/>
      <c r="D1" s="159"/>
      <c r="F1" s="106"/>
      <c r="G1" s="106"/>
    </row>
    <row r="2" spans="1:7" ht="23.25">
      <c r="A2" s="204" t="s">
        <v>293</v>
      </c>
      <c r="B2" s="204"/>
      <c r="C2" s="204"/>
      <c r="D2" s="160"/>
      <c r="F2" s="106"/>
      <c r="G2" s="106"/>
    </row>
    <row r="3" spans="1:8" ht="23.25">
      <c r="A3" s="205" t="s">
        <v>347</v>
      </c>
      <c r="B3" s="205"/>
      <c r="C3" s="205"/>
      <c r="D3" s="160"/>
      <c r="F3" s="117"/>
      <c r="G3" s="117"/>
      <c r="H3" s="115"/>
    </row>
    <row r="4" spans="1:7" ht="23.25">
      <c r="A4" s="151" t="s">
        <v>14</v>
      </c>
      <c r="B4" s="152" t="s">
        <v>284</v>
      </c>
      <c r="C4" s="152" t="s">
        <v>285</v>
      </c>
      <c r="D4" s="161"/>
      <c r="F4" s="117"/>
      <c r="G4" s="117"/>
    </row>
    <row r="5" spans="1:7" ht="23.25">
      <c r="A5" s="153" t="s">
        <v>286</v>
      </c>
      <c r="B5" s="154">
        <v>0</v>
      </c>
      <c r="C5" s="154">
        <f>1330+3330+2330+7650+3660+3660</f>
        <v>21960</v>
      </c>
      <c r="D5" s="162"/>
      <c r="F5" s="106"/>
      <c r="G5" s="106"/>
    </row>
    <row r="6" spans="1:7" ht="23.25">
      <c r="A6" s="153" t="s">
        <v>287</v>
      </c>
      <c r="B6" s="155">
        <v>355400</v>
      </c>
      <c r="C6" s="155">
        <f>361200+359900+359200+358200+356900+360600+355400</f>
        <v>2511400</v>
      </c>
      <c r="D6" s="162"/>
      <c r="F6" s="106"/>
      <c r="G6" s="106"/>
    </row>
    <row r="7" spans="1:7" ht="23.25">
      <c r="A7" s="153" t="s">
        <v>289</v>
      </c>
      <c r="B7" s="155">
        <v>102400</v>
      </c>
      <c r="C7" s="155">
        <f>104000+103200+102400+102400+102400+103200+102400</f>
        <v>720000</v>
      </c>
      <c r="D7" s="162"/>
      <c r="F7" s="106"/>
      <c r="G7" s="106"/>
    </row>
    <row r="8" spans="1:8" ht="23.25">
      <c r="A8" s="153" t="s">
        <v>288</v>
      </c>
      <c r="B8" s="154">
        <v>500</v>
      </c>
      <c r="C8" s="154">
        <f>500+500+500+500+500+500+500</f>
        <v>3500</v>
      </c>
      <c r="D8" s="162"/>
      <c r="F8" s="106"/>
      <c r="G8" s="106"/>
      <c r="H8" s="115"/>
    </row>
    <row r="9" spans="1:7" ht="23.25">
      <c r="A9" s="153" t="s">
        <v>290</v>
      </c>
      <c r="B9" s="154">
        <v>0</v>
      </c>
      <c r="C9" s="154">
        <v>0</v>
      </c>
      <c r="D9" s="162"/>
      <c r="F9" s="106"/>
      <c r="G9" s="106"/>
    </row>
    <row r="10" spans="1:7" ht="23.25">
      <c r="A10" s="153" t="s">
        <v>291</v>
      </c>
      <c r="B10" s="154">
        <v>0</v>
      </c>
      <c r="C10" s="154">
        <f>142631</f>
        <v>142631</v>
      </c>
      <c r="D10" s="162"/>
      <c r="F10" s="106"/>
      <c r="G10" s="106"/>
    </row>
    <row r="11" spans="1:7" ht="23.25">
      <c r="A11" s="153" t="s">
        <v>323</v>
      </c>
      <c r="B11" s="154">
        <v>0</v>
      </c>
      <c r="C11" s="154">
        <v>73200</v>
      </c>
      <c r="D11" s="162"/>
      <c r="F11" s="106"/>
      <c r="G11" s="106"/>
    </row>
    <row r="12" spans="1:4" ht="24" thickBot="1">
      <c r="A12" s="156" t="s">
        <v>307</v>
      </c>
      <c r="B12" s="157">
        <f>+SUM(B5:B11)</f>
        <v>458300</v>
      </c>
      <c r="C12" s="157">
        <f>+SUM(C5:C11)</f>
        <v>3472691</v>
      </c>
      <c r="D12" s="163"/>
    </row>
    <row r="13" spans="1:4" ht="23.25">
      <c r="A13" s="203" t="s">
        <v>147</v>
      </c>
      <c r="B13" s="203"/>
      <c r="C13" s="203"/>
      <c r="D13" s="159"/>
    </row>
    <row r="14" spans="1:4" ht="23.25">
      <c r="A14" s="204" t="s">
        <v>294</v>
      </c>
      <c r="B14" s="204"/>
      <c r="C14" s="204"/>
      <c r="D14" s="160"/>
    </row>
    <row r="15" spans="1:4" ht="23.25">
      <c r="A15" s="205" t="s">
        <v>347</v>
      </c>
      <c r="B15" s="205"/>
      <c r="C15" s="205"/>
      <c r="D15" s="160"/>
    </row>
    <row r="16" spans="1:4" ht="23.25">
      <c r="A16" s="151" t="s">
        <v>14</v>
      </c>
      <c r="B16" s="152" t="s">
        <v>284</v>
      </c>
      <c r="C16" s="152" t="s">
        <v>285</v>
      </c>
      <c r="D16" s="161"/>
    </row>
    <row r="17" spans="1:4" ht="23.25">
      <c r="A17" s="153" t="s">
        <v>295</v>
      </c>
      <c r="B17" s="154">
        <v>42840</v>
      </c>
      <c r="C17" s="154">
        <f>42840+42840+42840+42840+42840+42840+42840</f>
        <v>299880</v>
      </c>
      <c r="D17" s="162"/>
    </row>
    <row r="18" spans="1:4" ht="23.25">
      <c r="A18" s="153" t="s">
        <v>296</v>
      </c>
      <c r="B18" s="155">
        <v>3510</v>
      </c>
      <c r="C18" s="155">
        <f>3510+3510+3510+3510+3510+3510+3510</f>
        <v>24570</v>
      </c>
      <c r="D18" s="162"/>
    </row>
    <row r="19" spans="1:4" ht="23.25">
      <c r="A19" s="153" t="s">
        <v>297</v>
      </c>
      <c r="B19" s="155">
        <v>3510</v>
      </c>
      <c r="C19" s="155">
        <f>3510+3510+3510+3510+3510+3510+3510</f>
        <v>24570</v>
      </c>
      <c r="D19" s="162"/>
    </row>
    <row r="20" spans="1:4" ht="23.25">
      <c r="A20" s="153" t="s">
        <v>298</v>
      </c>
      <c r="B20" s="154">
        <v>7200</v>
      </c>
      <c r="C20" s="154">
        <f>7200+7200+7200+7200+7200+7200+7200</f>
        <v>50400</v>
      </c>
      <c r="D20" s="162"/>
    </row>
    <row r="21" spans="1:4" ht="23.25">
      <c r="A21" s="153" t="s">
        <v>299</v>
      </c>
      <c r="B21" s="154">
        <v>121200</v>
      </c>
      <c r="C21" s="154">
        <f>121200+121200+121200+121200+121200+121200+121200</f>
        <v>848400</v>
      </c>
      <c r="D21" s="162"/>
    </row>
    <row r="22" spans="1:4" ht="24" thickBot="1">
      <c r="A22" s="156" t="s">
        <v>305</v>
      </c>
      <c r="B22" s="157">
        <f>+SUM(B17:B21)</f>
        <v>178260</v>
      </c>
      <c r="C22" s="157">
        <f>+SUM(C17:C21)</f>
        <v>1247820</v>
      </c>
      <c r="D22" s="163"/>
    </row>
    <row r="23" spans="1:4" ht="23.25">
      <c r="A23" s="203" t="s">
        <v>147</v>
      </c>
      <c r="B23" s="203"/>
      <c r="C23" s="203"/>
      <c r="D23" s="159"/>
    </row>
    <row r="24" spans="1:4" ht="23.25">
      <c r="A24" s="204" t="s">
        <v>292</v>
      </c>
      <c r="B24" s="204"/>
      <c r="C24" s="204"/>
      <c r="D24" s="160"/>
    </row>
    <row r="25" spans="1:4" ht="23.25">
      <c r="A25" s="205" t="s">
        <v>347</v>
      </c>
      <c r="B25" s="205"/>
      <c r="C25" s="205"/>
      <c r="D25" s="160"/>
    </row>
    <row r="26" spans="1:6" ht="23.25">
      <c r="A26" s="151" t="s">
        <v>14</v>
      </c>
      <c r="B26" s="152" t="s">
        <v>284</v>
      </c>
      <c r="C26" s="152" t="s">
        <v>285</v>
      </c>
      <c r="D26" s="161"/>
      <c r="E26" s="114" t="s">
        <v>317</v>
      </c>
      <c r="F26" s="105" t="s">
        <v>318</v>
      </c>
    </row>
    <row r="27" spans="1:7" ht="23.25">
      <c r="A27" s="153" t="s">
        <v>300</v>
      </c>
      <c r="B27" s="154">
        <f>28560+26460+22980+28560+18060+17310+24010+20320+19920+26460</f>
        <v>232640</v>
      </c>
      <c r="C27" s="154">
        <f>224600+240590+232600+232600+232713.55+232640+232640</f>
        <v>1628383.55</v>
      </c>
      <c r="D27" s="164"/>
      <c r="E27" s="154">
        <f>28560+26460+24010+22980+28560+18060+17310+26460</f>
        <v>192400</v>
      </c>
      <c r="F27" s="165">
        <f>20320+19920</f>
        <v>40240</v>
      </c>
      <c r="G27" s="115">
        <f>+E27+F27</f>
        <v>232640</v>
      </c>
    </row>
    <row r="28" spans="1:4" ht="23.25">
      <c r="A28" s="153" t="s">
        <v>301</v>
      </c>
      <c r="B28" s="155">
        <f>4000+3500+3500+3500</f>
        <v>14500</v>
      </c>
      <c r="C28" s="155">
        <f>14500+14500+14500+14500+14500+14500+14500</f>
        <v>101500</v>
      </c>
      <c r="D28" s="162"/>
    </row>
    <row r="29" spans="1:5" ht="23.25">
      <c r="A29" s="153" t="s">
        <v>302</v>
      </c>
      <c r="B29" s="155">
        <v>18480</v>
      </c>
      <c r="C29" s="155">
        <f>17880+19080+18480+18480+18480+18480+18480</f>
        <v>129360</v>
      </c>
      <c r="D29" s="162"/>
      <c r="E29" s="154"/>
    </row>
    <row r="30" spans="1:7" ht="23.25">
      <c r="A30" s="153" t="s">
        <v>303</v>
      </c>
      <c r="B30" s="154">
        <f>13260+9000+12990+12330+12330+9000</f>
        <v>68910</v>
      </c>
      <c r="C30" s="154">
        <f>60660+24660+42660+147660+68910+68910+68910</f>
        <v>482370</v>
      </c>
      <c r="D30" s="162"/>
      <c r="E30" s="154">
        <f>13260+9000+12990+9000</f>
        <v>44250</v>
      </c>
      <c r="F30" s="106">
        <f>12330+12330</f>
        <v>24660</v>
      </c>
      <c r="G30" s="115">
        <f>+E30+F30</f>
        <v>68910</v>
      </c>
    </row>
    <row r="31" spans="1:4" ht="23.25">
      <c r="A31" s="153" t="s">
        <v>304</v>
      </c>
      <c r="B31" s="154">
        <f>25+1000+295+1000+955+955</f>
        <v>4230</v>
      </c>
      <c r="C31" s="154">
        <f>1910+5910+3910+5190+4230+4230+4230</f>
        <v>29610</v>
      </c>
      <c r="D31" s="162"/>
    </row>
    <row r="32" spans="1:4" ht="24" thickBot="1">
      <c r="A32" s="156" t="s">
        <v>306</v>
      </c>
      <c r="B32" s="157">
        <f>+SUM(B27:B31)</f>
        <v>338760</v>
      </c>
      <c r="C32" s="157">
        <f>+SUM(C27:C31)</f>
        <v>2371223.55</v>
      </c>
      <c r="D32" s="163"/>
    </row>
    <row r="34" ht="23.25">
      <c r="C34" s="115">
        <f>+C32-2371223.55</f>
        <v>0</v>
      </c>
    </row>
  </sheetData>
  <sheetProtection/>
  <mergeCells count="9">
    <mergeCell ref="A23:C23"/>
    <mergeCell ref="A24:C24"/>
    <mergeCell ref="A25:C25"/>
    <mergeCell ref="A1:C1"/>
    <mergeCell ref="A2:C2"/>
    <mergeCell ref="A3:C3"/>
    <mergeCell ref="A13:C13"/>
    <mergeCell ref="A14:C14"/>
    <mergeCell ref="A15:C15"/>
  </mergeCells>
  <printOptions/>
  <pageMargins left="0.984251968503937" right="0.7086614173228347" top="0.6692913385826772" bottom="0.669291338582677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PageLayoutView="0" workbookViewId="0" topLeftCell="A50">
      <selection activeCell="G61" sqref="G61"/>
    </sheetView>
  </sheetViews>
  <sheetFormatPr defaultColWidth="9.140625" defaultRowHeight="12.75"/>
  <cols>
    <col min="1" max="1" width="22.28125" style="105" customWidth="1"/>
    <col min="2" max="2" width="15.8515625" style="113" customWidth="1"/>
    <col min="3" max="3" width="14.140625" style="105" customWidth="1"/>
    <col min="4" max="4" width="11.8515625" style="105" bestFit="1" customWidth="1"/>
    <col min="5" max="5" width="20.7109375" style="105" customWidth="1"/>
    <col min="6" max="6" width="14.28125" style="114" customWidth="1"/>
    <col min="7" max="8" width="10.421875" style="105" bestFit="1" customWidth="1"/>
    <col min="9" max="16384" width="9.140625" style="105" customWidth="1"/>
  </cols>
  <sheetData>
    <row r="1" spans="1:7" ht="31.5" customHeight="1">
      <c r="A1" s="107"/>
      <c r="B1" s="110" t="s">
        <v>223</v>
      </c>
      <c r="C1" s="108" t="s">
        <v>224</v>
      </c>
      <c r="E1" s="113"/>
      <c r="G1" s="105" t="s">
        <v>223</v>
      </c>
    </row>
    <row r="2" spans="1:7" ht="23.25">
      <c r="A2" s="107" t="s">
        <v>24</v>
      </c>
      <c r="B2" s="111">
        <v>46728.8</v>
      </c>
      <c r="C2" s="109">
        <v>46282.86</v>
      </c>
      <c r="D2" s="105" t="s">
        <v>271</v>
      </c>
      <c r="E2" s="105" t="s">
        <v>226</v>
      </c>
      <c r="F2" s="114" t="s">
        <v>225</v>
      </c>
      <c r="G2" s="105" t="s">
        <v>38</v>
      </c>
    </row>
    <row r="3" spans="1:8" ht="23.25">
      <c r="A3" s="107"/>
      <c r="B3" s="120"/>
      <c r="C3" s="107"/>
      <c r="D3" s="105">
        <v>1</v>
      </c>
      <c r="E3" s="105" t="s">
        <v>238</v>
      </c>
      <c r="F3" s="114">
        <v>5</v>
      </c>
      <c r="G3" s="106">
        <v>436</v>
      </c>
      <c r="H3" s="116">
        <f>+SUM(G3:G18)</f>
        <v>7326</v>
      </c>
    </row>
    <row r="4" spans="1:7" ht="23.25">
      <c r="A4" s="107"/>
      <c r="B4" s="120"/>
      <c r="C4" s="107"/>
      <c r="D4" s="105">
        <v>2</v>
      </c>
      <c r="E4" s="105" t="s">
        <v>272</v>
      </c>
      <c r="F4" s="114">
        <v>5</v>
      </c>
      <c r="G4" s="106">
        <v>117.5</v>
      </c>
    </row>
    <row r="5" spans="1:7" ht="23.25">
      <c r="A5" s="107"/>
      <c r="B5" s="120"/>
      <c r="C5" s="107"/>
      <c r="D5" s="105">
        <v>3</v>
      </c>
      <c r="E5" s="105" t="s">
        <v>248</v>
      </c>
      <c r="F5" s="114">
        <v>2</v>
      </c>
      <c r="G5" s="106">
        <v>60</v>
      </c>
    </row>
    <row r="6" spans="4:7" ht="23.25">
      <c r="D6" s="105">
        <v>4</v>
      </c>
      <c r="E6" s="105" t="s">
        <v>276</v>
      </c>
      <c r="F6" s="114">
        <v>5</v>
      </c>
      <c r="G6" s="106">
        <v>378</v>
      </c>
    </row>
    <row r="7" spans="4:7" ht="23.25">
      <c r="D7" s="105">
        <v>5</v>
      </c>
      <c r="E7" s="105" t="s">
        <v>253</v>
      </c>
      <c r="F7" s="114">
        <v>5</v>
      </c>
      <c r="G7" s="106">
        <v>672</v>
      </c>
    </row>
    <row r="8" spans="4:7" ht="23.25">
      <c r="D8" s="105">
        <v>6</v>
      </c>
      <c r="E8" s="105" t="s">
        <v>241</v>
      </c>
      <c r="F8" s="114">
        <v>5</v>
      </c>
      <c r="G8" s="106">
        <v>202</v>
      </c>
    </row>
    <row r="9" spans="4:7" ht="23.25">
      <c r="D9" s="105">
        <v>7</v>
      </c>
      <c r="E9" s="105" t="s">
        <v>232</v>
      </c>
      <c r="F9" s="114">
        <v>2</v>
      </c>
      <c r="G9" s="106">
        <v>187.5</v>
      </c>
    </row>
    <row r="10" spans="4:7" ht="23.25">
      <c r="D10" s="105">
        <v>8</v>
      </c>
      <c r="E10" s="105" t="s">
        <v>234</v>
      </c>
      <c r="F10" s="114">
        <v>5</v>
      </c>
      <c r="G10" s="106">
        <v>180</v>
      </c>
    </row>
    <row r="11" spans="4:7" ht="23.25">
      <c r="D11" s="105">
        <v>9</v>
      </c>
      <c r="E11" s="105" t="s">
        <v>273</v>
      </c>
      <c r="F11" s="114">
        <v>5</v>
      </c>
      <c r="G11" s="106">
        <v>230</v>
      </c>
    </row>
    <row r="12" spans="4:7" ht="23.25">
      <c r="D12" s="105">
        <v>10</v>
      </c>
      <c r="E12" s="105" t="s">
        <v>263</v>
      </c>
      <c r="F12" s="114">
        <v>4</v>
      </c>
      <c r="G12" s="117">
        <v>3750</v>
      </c>
    </row>
    <row r="13" spans="4:7" ht="23.25">
      <c r="D13" s="105">
        <v>11</v>
      </c>
      <c r="G13" s="117">
        <v>124</v>
      </c>
    </row>
    <row r="14" spans="4:7" ht="23.25">
      <c r="D14" s="105">
        <v>12</v>
      </c>
      <c r="E14" s="105" t="s">
        <v>254</v>
      </c>
      <c r="F14" s="114">
        <v>2</v>
      </c>
      <c r="G14" s="106">
        <v>90</v>
      </c>
    </row>
    <row r="15" spans="1:7" ht="23.25">
      <c r="A15" s="119" t="s">
        <v>25</v>
      </c>
      <c r="B15" s="122">
        <v>25170.35</v>
      </c>
      <c r="C15" s="124">
        <v>18258.38</v>
      </c>
      <c r="D15" s="105">
        <v>13</v>
      </c>
      <c r="E15" s="105" t="s">
        <v>227</v>
      </c>
      <c r="F15" s="114">
        <v>8</v>
      </c>
      <c r="G15" s="106">
        <v>157</v>
      </c>
    </row>
    <row r="16" spans="4:7" ht="23.25">
      <c r="D16" s="105">
        <v>14</v>
      </c>
      <c r="E16" s="105" t="s">
        <v>243</v>
      </c>
      <c r="F16" s="114">
        <v>2</v>
      </c>
      <c r="G16" s="106">
        <v>405</v>
      </c>
    </row>
    <row r="17" spans="4:7" ht="23.25">
      <c r="D17" s="105">
        <v>15</v>
      </c>
      <c r="E17" s="105" t="s">
        <v>268</v>
      </c>
      <c r="F17" s="114">
        <v>4</v>
      </c>
      <c r="G17" s="106">
        <v>187</v>
      </c>
    </row>
    <row r="18" spans="4:7" ht="23.25">
      <c r="D18" s="105">
        <v>16</v>
      </c>
      <c r="E18" s="105" t="s">
        <v>274</v>
      </c>
      <c r="F18" s="114">
        <v>2</v>
      </c>
      <c r="G18" s="106">
        <v>150</v>
      </c>
    </row>
    <row r="19" spans="4:8" ht="23.25">
      <c r="D19" s="105">
        <v>17</v>
      </c>
      <c r="E19" s="105" t="s">
        <v>251</v>
      </c>
      <c r="F19" s="114">
        <v>6</v>
      </c>
      <c r="G19" s="106">
        <v>126</v>
      </c>
      <c r="H19" s="116">
        <f>+SUM(G19:G43)</f>
        <v>29911.8</v>
      </c>
    </row>
    <row r="20" spans="4:8" ht="23.25">
      <c r="D20" s="105">
        <v>18</v>
      </c>
      <c r="E20" s="105" t="s">
        <v>255</v>
      </c>
      <c r="F20" s="114">
        <v>1</v>
      </c>
      <c r="G20" s="117">
        <v>8662.5</v>
      </c>
      <c r="H20" s="116"/>
    </row>
    <row r="21" spans="4:7" ht="23.25">
      <c r="D21" s="105">
        <v>19</v>
      </c>
      <c r="E21" s="105" t="s">
        <v>275</v>
      </c>
      <c r="F21" s="114">
        <v>7</v>
      </c>
      <c r="G21" s="106">
        <v>126</v>
      </c>
    </row>
    <row r="22" spans="4:7" ht="23.25">
      <c r="D22" s="105">
        <v>20</v>
      </c>
      <c r="E22" s="105" t="s">
        <v>250</v>
      </c>
      <c r="F22" s="114">
        <v>3</v>
      </c>
      <c r="G22" s="106">
        <v>378</v>
      </c>
    </row>
    <row r="23" spans="4:7" ht="23.25">
      <c r="D23" s="105">
        <v>21</v>
      </c>
      <c r="E23" s="105" t="s">
        <v>267</v>
      </c>
      <c r="F23" s="114">
        <v>4</v>
      </c>
      <c r="G23" s="106">
        <v>936</v>
      </c>
    </row>
    <row r="24" spans="4:7" ht="23.25">
      <c r="D24" s="105">
        <v>22</v>
      </c>
      <c r="E24" s="105" t="s">
        <v>239</v>
      </c>
      <c r="F24" s="114">
        <v>5</v>
      </c>
      <c r="G24" s="106">
        <v>320.5</v>
      </c>
    </row>
    <row r="25" spans="1:7" ht="23.25">
      <c r="A25" s="118" t="s">
        <v>11</v>
      </c>
      <c r="B25" s="121">
        <f>SUM(B22:B24)</f>
        <v>0</v>
      </c>
      <c r="C25" s="123">
        <f>SUM(C22:C24)</f>
        <v>0</v>
      </c>
      <c r="D25" s="105">
        <v>23</v>
      </c>
      <c r="E25" s="105" t="s">
        <v>228</v>
      </c>
      <c r="F25" s="114">
        <v>1</v>
      </c>
      <c r="G25" s="106">
        <v>75</v>
      </c>
    </row>
    <row r="26" spans="4:7" ht="23.25">
      <c r="D26" s="105">
        <v>24</v>
      </c>
      <c r="E26" s="105" t="s">
        <v>237</v>
      </c>
      <c r="F26" s="114">
        <v>1</v>
      </c>
      <c r="G26" s="106">
        <v>270</v>
      </c>
    </row>
    <row r="27" spans="4:7" ht="23.25">
      <c r="D27" s="105">
        <v>25</v>
      </c>
      <c r="E27" s="105" t="s">
        <v>245</v>
      </c>
      <c r="F27" s="114">
        <v>5</v>
      </c>
      <c r="G27" s="117">
        <v>6250</v>
      </c>
    </row>
    <row r="28" spans="4:7" ht="23.25">
      <c r="D28" s="105">
        <v>26</v>
      </c>
      <c r="E28" s="105" t="s">
        <v>256</v>
      </c>
      <c r="F28" s="114">
        <v>1</v>
      </c>
      <c r="G28" s="106">
        <v>7875</v>
      </c>
    </row>
    <row r="29" spans="2:7" ht="23.25">
      <c r="B29" s="112"/>
      <c r="C29" s="106"/>
      <c r="D29" s="105">
        <v>27</v>
      </c>
      <c r="E29" s="105" t="s">
        <v>229</v>
      </c>
      <c r="F29" s="114">
        <v>2</v>
      </c>
      <c r="G29" s="106">
        <v>180</v>
      </c>
    </row>
    <row r="30" spans="4:7" ht="23.25">
      <c r="D30" s="105">
        <v>28</v>
      </c>
      <c r="E30" s="105" t="s">
        <v>247</v>
      </c>
      <c r="F30" s="114">
        <v>8</v>
      </c>
      <c r="G30" s="106">
        <v>1357.5</v>
      </c>
    </row>
    <row r="31" spans="4:7" ht="23.25">
      <c r="D31" s="105">
        <v>29</v>
      </c>
      <c r="E31" s="105" t="s">
        <v>246</v>
      </c>
      <c r="F31" s="114">
        <v>8</v>
      </c>
      <c r="G31" s="106">
        <v>90</v>
      </c>
    </row>
    <row r="32" spans="4:7" ht="23.25">
      <c r="D32" s="105">
        <v>30</v>
      </c>
      <c r="E32" s="105" t="s">
        <v>249</v>
      </c>
      <c r="F32" s="114">
        <v>4</v>
      </c>
      <c r="G32" s="106">
        <v>504</v>
      </c>
    </row>
    <row r="33" spans="4:7" ht="23.25">
      <c r="D33" s="105">
        <v>31</v>
      </c>
      <c r="E33" s="105" t="s">
        <v>260</v>
      </c>
      <c r="F33" s="114">
        <v>4</v>
      </c>
      <c r="G33" s="106">
        <v>420</v>
      </c>
    </row>
    <row r="34" spans="4:7" ht="23.25">
      <c r="D34" s="105">
        <v>32</v>
      </c>
      <c r="E34" s="105" t="s">
        <v>240</v>
      </c>
      <c r="F34" s="114">
        <v>5</v>
      </c>
      <c r="G34" s="106">
        <v>84</v>
      </c>
    </row>
    <row r="35" spans="4:7" ht="23.25">
      <c r="D35" s="105">
        <v>33</v>
      </c>
      <c r="E35" s="105" t="s">
        <v>242</v>
      </c>
      <c r="F35" s="114">
        <v>6</v>
      </c>
      <c r="G35" s="106">
        <v>105</v>
      </c>
    </row>
    <row r="36" spans="4:7" ht="23.25">
      <c r="D36" s="105">
        <v>34</v>
      </c>
      <c r="E36" s="105" t="s">
        <v>277</v>
      </c>
      <c r="F36" s="114">
        <v>5</v>
      </c>
      <c r="G36" s="106">
        <v>168</v>
      </c>
    </row>
    <row r="37" spans="4:7" ht="23.25">
      <c r="D37" s="105">
        <v>35</v>
      </c>
      <c r="E37" s="105" t="s">
        <v>257</v>
      </c>
      <c r="F37" s="114">
        <v>7</v>
      </c>
      <c r="G37" s="106">
        <v>112.5</v>
      </c>
    </row>
    <row r="38" spans="4:7" ht="23.25">
      <c r="D38" s="105">
        <v>35</v>
      </c>
      <c r="E38" s="105" t="s">
        <v>278</v>
      </c>
      <c r="F38" s="114">
        <v>7</v>
      </c>
      <c r="G38" s="106">
        <v>105</v>
      </c>
    </row>
    <row r="39" spans="4:7" ht="23.25">
      <c r="D39" s="105">
        <v>36</v>
      </c>
      <c r="E39" s="105" t="s">
        <v>258</v>
      </c>
      <c r="F39" s="114">
        <v>7</v>
      </c>
      <c r="G39" s="106">
        <v>126</v>
      </c>
    </row>
    <row r="40" spans="4:7" ht="23.25">
      <c r="D40" s="105">
        <v>38</v>
      </c>
      <c r="E40" s="105" t="s">
        <v>261</v>
      </c>
      <c r="F40" s="114">
        <v>3</v>
      </c>
      <c r="G40" s="106">
        <v>1078</v>
      </c>
    </row>
    <row r="41" spans="4:7" ht="23.25">
      <c r="D41" s="105">
        <v>39</v>
      </c>
      <c r="E41" s="105" t="s">
        <v>244</v>
      </c>
      <c r="F41" s="114">
        <v>6</v>
      </c>
      <c r="G41" s="106">
        <v>252</v>
      </c>
    </row>
    <row r="42" spans="2:7" ht="23.25">
      <c r="B42" s="105"/>
      <c r="D42" s="105">
        <v>40</v>
      </c>
      <c r="E42" s="105" t="s">
        <v>230</v>
      </c>
      <c r="F42" s="114">
        <v>5</v>
      </c>
      <c r="G42" s="106">
        <v>252</v>
      </c>
    </row>
    <row r="43" spans="4:7" ht="23.25">
      <c r="D43" s="105">
        <v>41</v>
      </c>
      <c r="E43" s="105" t="s">
        <v>231</v>
      </c>
      <c r="F43" s="114">
        <v>5</v>
      </c>
      <c r="G43" s="106">
        <v>58.8</v>
      </c>
    </row>
    <row r="44" spans="4:8" ht="23.25">
      <c r="D44" s="105">
        <v>42</v>
      </c>
      <c r="E44" s="105" t="s">
        <v>259</v>
      </c>
      <c r="F44" s="114">
        <v>5</v>
      </c>
      <c r="G44" s="106">
        <v>126</v>
      </c>
      <c r="H44" s="116">
        <f>+SUM(G44:G56)</f>
        <v>2795.5</v>
      </c>
    </row>
    <row r="45" spans="4:9" ht="23.25">
      <c r="D45" s="105">
        <v>43</v>
      </c>
      <c r="E45" s="105" t="s">
        <v>235</v>
      </c>
      <c r="F45" s="114">
        <v>6</v>
      </c>
      <c r="G45" s="106">
        <v>135</v>
      </c>
      <c r="H45" s="115"/>
      <c r="I45" s="115"/>
    </row>
    <row r="46" spans="4:7" ht="23.25">
      <c r="D46" s="105">
        <v>44</v>
      </c>
      <c r="E46" s="105" t="s">
        <v>279</v>
      </c>
      <c r="F46" s="114">
        <v>3</v>
      </c>
      <c r="G46" s="106">
        <v>200</v>
      </c>
    </row>
    <row r="47" spans="4:7" ht="23.25">
      <c r="D47" s="105">
        <v>45</v>
      </c>
      <c r="E47" s="105" t="s">
        <v>252</v>
      </c>
      <c r="F47" s="114">
        <v>5</v>
      </c>
      <c r="G47" s="106">
        <v>45</v>
      </c>
    </row>
    <row r="48" spans="4:7" ht="23.25">
      <c r="D48" s="105">
        <v>46</v>
      </c>
      <c r="E48" s="105" t="s">
        <v>233</v>
      </c>
      <c r="F48" s="114">
        <v>3</v>
      </c>
      <c r="G48" s="106">
        <v>294</v>
      </c>
    </row>
    <row r="49" spans="4:7" ht="23.25">
      <c r="D49" s="105">
        <v>47</v>
      </c>
      <c r="E49" s="105" t="s">
        <v>280</v>
      </c>
      <c r="F49" s="114">
        <v>3</v>
      </c>
      <c r="G49" s="106">
        <v>465</v>
      </c>
    </row>
    <row r="50" spans="4:7" ht="23.25">
      <c r="D50" s="105">
        <v>48</v>
      </c>
      <c r="E50" s="105" t="s">
        <v>236</v>
      </c>
      <c r="F50" s="114">
        <v>3</v>
      </c>
      <c r="G50" s="106">
        <v>257.5</v>
      </c>
    </row>
    <row r="51" spans="4:7" ht="23.25">
      <c r="D51" s="105">
        <v>49</v>
      </c>
      <c r="E51" s="105" t="s">
        <v>266</v>
      </c>
      <c r="F51" s="114">
        <v>4</v>
      </c>
      <c r="G51" s="106">
        <v>378</v>
      </c>
    </row>
    <row r="52" spans="4:7" ht="23.25">
      <c r="D52" s="105">
        <v>50</v>
      </c>
      <c r="E52" s="105" t="s">
        <v>265</v>
      </c>
      <c r="F52" s="114">
        <v>3</v>
      </c>
      <c r="G52" s="106">
        <v>220.5</v>
      </c>
    </row>
    <row r="53" spans="4:7" ht="23.25">
      <c r="D53" s="105">
        <v>51</v>
      </c>
      <c r="E53" s="105" t="s">
        <v>281</v>
      </c>
      <c r="F53" s="114">
        <v>2</v>
      </c>
      <c r="G53" s="106">
        <v>67.5</v>
      </c>
    </row>
    <row r="54" spans="4:7" ht="23.25">
      <c r="D54" s="105">
        <v>52</v>
      </c>
      <c r="E54" s="105" t="s">
        <v>262</v>
      </c>
      <c r="F54" s="114">
        <v>3</v>
      </c>
      <c r="G54" s="106">
        <v>478</v>
      </c>
    </row>
    <row r="55" spans="4:7" ht="23.25">
      <c r="D55" s="105">
        <v>53</v>
      </c>
      <c r="E55" s="105" t="s">
        <v>282</v>
      </c>
      <c r="F55" s="114">
        <v>5</v>
      </c>
      <c r="G55" s="106">
        <v>45</v>
      </c>
    </row>
    <row r="56" spans="4:7" ht="23.25">
      <c r="D56" s="105">
        <v>54</v>
      </c>
      <c r="E56" s="105" t="s">
        <v>269</v>
      </c>
      <c r="F56" s="114">
        <v>8</v>
      </c>
      <c r="G56" s="106">
        <v>84</v>
      </c>
    </row>
    <row r="57" spans="4:8" ht="23.25">
      <c r="D57" s="105">
        <v>55</v>
      </c>
      <c r="E57" s="105" t="s">
        <v>245</v>
      </c>
      <c r="F57" s="114">
        <v>3</v>
      </c>
      <c r="G57" s="117">
        <v>6250</v>
      </c>
      <c r="H57" s="116">
        <f>+G57</f>
        <v>6250</v>
      </c>
    </row>
    <row r="58" spans="4:7" ht="23.25">
      <c r="D58" s="105">
        <v>56</v>
      </c>
      <c r="E58" s="105" t="s">
        <v>270</v>
      </c>
      <c r="F58" s="114">
        <v>4</v>
      </c>
      <c r="G58" s="106">
        <v>367.5</v>
      </c>
    </row>
    <row r="59" spans="4:8" ht="23.25">
      <c r="D59" s="105">
        <v>57</v>
      </c>
      <c r="E59" s="105" t="s">
        <v>264</v>
      </c>
      <c r="F59" s="114">
        <v>6</v>
      </c>
      <c r="G59" s="117">
        <v>78</v>
      </c>
      <c r="H59" s="105">
        <v>78</v>
      </c>
    </row>
    <row r="60" ht="23.25">
      <c r="G60" s="106">
        <f>SUM(G3:G59)</f>
        <v>46728.8</v>
      </c>
    </row>
    <row r="62" ht="23.25">
      <c r="G62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new25072016</cp:lastModifiedBy>
  <cp:lastPrinted>2017-05-03T04:58:08Z</cp:lastPrinted>
  <dcterms:created xsi:type="dcterms:W3CDTF">1996-10-14T23:33:28Z</dcterms:created>
  <dcterms:modified xsi:type="dcterms:W3CDTF">2017-05-15T05:09:11Z</dcterms:modified>
  <cp:category/>
  <cp:version/>
  <cp:contentType/>
  <cp:contentStatus/>
</cp:coreProperties>
</file>